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56" yWindow="65491" windowWidth="9585" windowHeight="5505" tabRatio="897" firstSheet="3" activeTab="3"/>
  </bookViews>
  <sheets>
    <sheet name="Рекомендации" sheetId="1" state="hidden" r:id="rId1"/>
    <sheet name="Баланс" sheetId="2" state="hidden" r:id="rId2"/>
    <sheet name="Прил.2" sheetId="3" state="hidden" r:id="rId3"/>
    <sheet name="Прил.3" sheetId="4" r:id="rId4"/>
    <sheet name="Прил.4" sheetId="5" state="hidden" r:id="rId5"/>
    <sheet name="Прил.5" sheetId="6" state="hidden" r:id="rId6"/>
    <sheet name="Чистые активы" sheetId="7" state="hidden" r:id="rId7"/>
    <sheet name="Анализ фин.сост." sheetId="8" state="hidden" r:id="rId8"/>
    <sheet name="Анализ разд. I и II" sheetId="9" state="hidden" r:id="rId9"/>
    <sheet name="Анализ разд. III-V" sheetId="10" state="hidden" r:id="rId10"/>
    <sheet name="Рентабельность" sheetId="11" state="hidden" r:id="rId11"/>
    <sheet name="Норм.коэффиц." sheetId="12" state="hidden" r:id="rId12"/>
    <sheet name="Увязки внутри форм" sheetId="13" state="hidden" r:id="rId13"/>
    <sheet name="Увязки межд.форм" sheetId="14" state="hidden" r:id="rId14"/>
  </sheets>
  <definedNames>
    <definedName name="КЛИН1">'Баланс'!$F$36:$G$37,'Баланс'!$F$39:$G$47,'Баланс'!$F$51:$G$64,'Баланс'!$F$70:$G$77,'Баланс'!$F$80:$G$85,'Баланс'!$F$88:$G$89,'Баланс'!$F$91:$G$103</definedName>
    <definedName name="КЛИН2">'Прил.2'!$G$57:$N$57,'Прил.2'!$G$20:$N$21,'Прил.2'!$G$23:$N$24,'Прил.2'!$G$26:$N$27,'Прил.2'!$G$31:$N$34,'Прил.2'!$G$37:$N$38,'Прил.2'!$G$41:$N$42,'Прил.2'!$G$45:$N$47,'Прил.2'!$G$53:$N$56,'Прил.2'!$G$59:$N$60,'Прил.2'!$G$62:$N$63</definedName>
    <definedName name="КЛИН3">'Прил.3'!$F$18:$M$19,'Прил.3'!$F$20:$M$20,'Прил.3'!$F$26:$M$35,'Прил.3'!$F$37:$M$42,'Прил.3'!$F$45:$M$51,'Прил.3'!$F$53:$M$55,'Прил.3'!$F$60:$M$69,'Прил.3'!$F$71:$M$80,'Прил.3'!$F$83:$M$85</definedName>
    <definedName name="КЛИН4">'Прил.4'!$G$23:$N$26,'Прил.4'!$G$29:$N$32,'Прил.4'!$G$37:$N$41,'Прил.4'!$G$44:$N$47,'Прил.4'!$G$55:$N$59,'Прил.4'!$G$62:$N$66,'Прил.4'!$G$69:$N$70,'Прил.4'!$G$73:$N$73</definedName>
    <definedName name="КЛИН5">'Прил.5'!$G$20:$N$20,'Прил.5'!$G$23:$N$27,'Прил.5'!$G$32:$N$34,'Прил.5'!$G$37:$N$43</definedName>
    <definedName name="_xlnm.Print_Area" localSheetId="8">'Анализ разд. I и II'!$A$1:$H$106</definedName>
    <definedName name="_xlnm.Print_Area" localSheetId="9">'Анализ разд. III-V'!$A$1:$H$118</definedName>
    <definedName name="_xlnm.Print_Area" localSheetId="7">'Анализ фин.сост.'!$A$1:$M$111</definedName>
    <definedName name="_xlnm.Print_Area" localSheetId="1">'Баланс'!$A$15:$G$114</definedName>
    <definedName name="_xlnm.Print_Area" localSheetId="11">'Норм.коэффиц.'!#REF!</definedName>
    <definedName name="_xlnm.Print_Area" localSheetId="2">'Прил.2'!$A$1:$N$72</definedName>
    <definedName name="_xlnm.Print_Area" localSheetId="3">'Прил.3'!$A$1:$N$93</definedName>
    <definedName name="_xlnm.Print_Area" localSheetId="4">'Прил.4'!$A$1:$N$81</definedName>
    <definedName name="_xlnm.Print_Area" localSheetId="5">'Прил.5'!$A$1:$N$52</definedName>
    <definedName name="_xlnm.Print_Area" localSheetId="10">'Рентабельность'!$A$2:$K$17</definedName>
    <definedName name="_xlnm.Print_Area" localSheetId="12">'Увязки внутри форм'!$B$2:$C$87</definedName>
    <definedName name="_xlnm.Print_Area" localSheetId="13">'Увязки межд.форм'!$B$2:$C$40</definedName>
    <definedName name="_xlnm.Print_Area" localSheetId="6">'Чистые активы'!$A$2:$D$94</definedName>
  </definedNames>
  <calcPr fullCalcOnLoad="1" refMode="R1C1"/>
</workbook>
</file>

<file path=xl/comments2.xml><?xml version="1.0" encoding="utf-8"?>
<comments xmlns="http://schemas.openxmlformats.org/spreadsheetml/2006/main">
  <authors>
    <author>Маевская С.</author>
    <author>КонсульнатПлюс примечание</author>
  </authors>
  <commentList>
    <comment ref="A113"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 ref="K45"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60"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84"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98"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List>
</comments>
</file>

<file path=xl/comments4.xml><?xml version="1.0" encoding="utf-8"?>
<comments xmlns="http://schemas.openxmlformats.org/spreadsheetml/2006/main">
  <authors>
    <author>Маевская С.</author>
  </authors>
  <commentList>
    <comment ref="E59" authorId="0">
      <text>
        <r>
          <rPr>
            <b/>
            <sz val="10"/>
            <rFont val="Times New Roman"/>
            <family val="1"/>
          </rPr>
          <t>КонсультантПлюс примечание:</t>
        </r>
        <r>
          <rPr>
            <sz val="10"/>
            <rFont val="Times New Roman"/>
            <family val="1"/>
          </rPr>
          <t xml:space="preserve">
показываются данные за отчетный период.
</t>
        </r>
      </text>
    </comment>
  </commentList>
</comments>
</file>

<file path=xl/comments6.xml><?xml version="1.0" encoding="utf-8"?>
<comments xmlns="http://schemas.openxmlformats.org/spreadsheetml/2006/main">
  <authors>
    <author>Маевская С.</author>
  </authors>
  <commentList>
    <comment ref="A20" authorId="0">
      <text>
        <r>
          <rPr>
            <b/>
            <sz val="10"/>
            <rFont val="Times New Roman"/>
            <family val="1"/>
          </rPr>
          <t xml:space="preserve">КонсультантПлюс примечание:
</t>
        </r>
        <r>
          <rPr>
            <sz val="10"/>
            <rFont val="Times New Roman"/>
            <family val="1"/>
          </rPr>
          <t>показываются остатки средств на конец предыдущего года и на конец года, предшествующего предыдущему году</t>
        </r>
        <r>
          <rPr>
            <sz val="10"/>
            <rFont val="Tahoma"/>
            <family val="2"/>
          </rPr>
          <t xml:space="preserve">
</t>
        </r>
      </text>
    </comment>
  </commentList>
</comments>
</file>

<file path=xl/comments7.xml><?xml version="1.0" encoding="utf-8"?>
<comments xmlns="http://schemas.openxmlformats.org/spreadsheetml/2006/main">
  <authors>
    <author>Автор</author>
    <author>КонсультантПлюс примечание</author>
  </authors>
  <commentList>
    <comment ref="B57" authorId="0">
      <text>
        <r>
          <rPr>
            <sz val="10"/>
            <rFont val="Trajan Pro"/>
            <family val="1"/>
          </rPr>
          <t>введите дату в формате чч.мм.гггг</t>
        </r>
        <r>
          <rPr>
            <b/>
            <sz val="10"/>
            <rFont val="Tahoma"/>
            <family val="2"/>
          </rPr>
          <t xml:space="preserve">
</t>
        </r>
      </text>
    </comment>
    <comment ref="B16" authorId="1">
      <text>
        <r>
          <rPr>
            <b/>
            <sz val="10"/>
            <rFont val="Times New Roman"/>
            <family val="1"/>
          </rPr>
          <t>КонсультантПлюс примечание:</t>
        </r>
        <r>
          <rPr>
            <sz val="10"/>
            <rFont val="Times New Roman"/>
            <family val="1"/>
          </rPr>
          <t xml:space="preserve">
включая оборудование к установке и строительные материалы</t>
        </r>
        <r>
          <rPr>
            <sz val="10"/>
            <rFont val="Tahoma"/>
            <family val="2"/>
          </rPr>
          <t xml:space="preserve">
</t>
        </r>
      </text>
    </comment>
  </commentList>
</comments>
</file>

<file path=xl/comments8.xml><?xml version="1.0" encoding="utf-8"?>
<comments xmlns="http://schemas.openxmlformats.org/spreadsheetml/2006/main">
  <authors>
    <author>msa</author>
    <author>Маевская С.</author>
    <author> </author>
  </authors>
  <commentList>
    <comment ref="E12" authorId="0">
      <text>
        <r>
          <rPr>
            <b/>
            <sz val="8"/>
            <rFont val="Tahoma"/>
            <family val="2"/>
          </rPr>
          <t>Примечание</t>
        </r>
        <r>
          <rPr>
            <sz val="8"/>
            <rFont val="Tahoma"/>
            <family val="2"/>
          </rPr>
          <t xml:space="preserve">
стр. 290 Баланса - краткосрочные активы;
стр. 690 Баланса - краткосрочные обязательства.</t>
        </r>
      </text>
    </comment>
    <comment ref="E13" authorId="0">
      <text>
        <r>
          <rPr>
            <b/>
            <sz val="8"/>
            <rFont val="Tahoma"/>
            <family val="2"/>
          </rPr>
          <t>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E14" authorId="0">
      <text>
        <r>
          <rPr>
            <b/>
            <sz val="8"/>
            <rFont val="Tahoma"/>
            <family val="2"/>
          </rPr>
          <t>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H12" authorId="0">
      <text>
        <r>
          <rPr>
            <b/>
            <sz val="8"/>
            <rFont val="Tahoma"/>
            <family val="2"/>
          </rPr>
          <t>Примечание.</t>
        </r>
        <r>
          <rPr>
            <sz val="8"/>
            <rFont val="Tahoma"/>
            <family val="2"/>
          </rPr>
          <t xml:space="preserve">
стр. 290 Баланса - краткосрочные активы;
стр. 690 Баланса - краткосрочные обязательства.</t>
        </r>
      </text>
    </comment>
    <comment ref="H13" authorId="0">
      <text>
        <r>
          <rPr>
            <b/>
            <sz val="8"/>
            <rFont val="Tahoma"/>
            <family val="2"/>
          </rPr>
          <t>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H14" authorId="0">
      <text>
        <r>
          <rPr>
            <b/>
            <sz val="8"/>
            <rFont val="Tahoma"/>
            <family val="2"/>
          </rPr>
          <t>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E15" authorId="0">
      <text>
        <r>
          <rPr>
            <b/>
            <sz val="8"/>
            <rFont val="Tahoma"/>
            <family val="2"/>
          </rPr>
          <t>Примечание.</t>
        </r>
        <r>
          <rPr>
            <sz val="8"/>
            <rFont val="Tahoma"/>
            <family val="2"/>
          </rPr>
          <t xml:space="preserve">
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H15" authorId="0">
      <text>
        <r>
          <rPr>
            <b/>
            <sz val="8"/>
            <rFont val="Tahoma"/>
            <family val="2"/>
          </rPr>
          <t xml:space="preserve">Примечание.
</t>
        </r>
        <r>
          <rPr>
            <sz val="8"/>
            <rFont val="Tahoma"/>
            <family val="2"/>
          </rPr>
          <t>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E16" authorId="1">
      <text>
        <r>
          <rPr>
            <b/>
            <sz val="10"/>
            <rFont val="Times New Roman"/>
            <family val="1"/>
          </rPr>
          <t>Примечание:</t>
        </r>
        <r>
          <rPr>
            <sz val="10"/>
            <rFont val="Times New Roman"/>
            <family val="1"/>
          </rPr>
          <t xml:space="preserve">
в данную ячейку занесите значение коэффициента за предыдущий отчетный период</t>
        </r>
      </text>
    </comment>
    <comment ref="E17" authorId="1">
      <text>
        <r>
          <rPr>
            <b/>
            <sz val="10"/>
            <rFont val="Times New Roman"/>
            <family val="1"/>
          </rPr>
          <t>Примечание:</t>
        </r>
        <r>
          <rPr>
            <sz val="10"/>
            <rFont val="Times New Roman"/>
            <family val="1"/>
          </rPr>
          <t xml:space="preserve">
в данную ячейку занесите значение коэффициента за предыдущий отчетный период</t>
        </r>
      </text>
    </comment>
    <comment ref="O14" authorId="2">
      <text>
        <r>
          <rPr>
            <sz val="9"/>
            <rFont val="Times New Roman"/>
            <family val="1"/>
          </rPr>
          <t>Укажите нормативное значение коэффициента для Вашей организации, выбрав из выпадающего списка</t>
        </r>
      </text>
    </comment>
  </commentList>
</comments>
</file>

<file path=xl/sharedStrings.xml><?xml version="1.0" encoding="utf-8"?>
<sst xmlns="http://schemas.openxmlformats.org/spreadsheetml/2006/main" count="2266" uniqueCount="1224">
  <si>
    <t xml:space="preserve">выпуск дополнительных акций </t>
  </si>
  <si>
    <t>увеличение номинальной стоимости акций</t>
  </si>
  <si>
    <t>056</t>
  </si>
  <si>
    <t>реорганизация</t>
  </si>
  <si>
    <t>057</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</si>
  <si>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</si>
  <si>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</si>
  <si>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</si>
  <si>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</si>
  <si>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</si>
  <si>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</si>
  <si>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</si>
  <si>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065</t>
  </si>
  <si>
    <t>дивиденды и другие доходы от участия в уставном капитале организации</t>
  </si>
  <si>
    <t>066</t>
  </si>
  <si>
    <t>067</t>
  </si>
  <si>
    <t>068</t>
  </si>
  <si>
    <t>069</t>
  </si>
  <si>
    <t>Изменение уставного капитала</t>
  </si>
  <si>
    <t>Изменение резервного капитала</t>
  </si>
  <si>
    <t>Изменение добавочного капитала</t>
  </si>
  <si>
    <t>Остаток на</t>
  </si>
  <si>
    <t>150</t>
  </si>
  <si>
    <t>151</t>
  </si>
  <si>
    <t>161</t>
  </si>
  <si>
    <t>162</t>
  </si>
  <si>
    <t>163</t>
  </si>
  <si>
    <t>164</t>
  </si>
  <si>
    <t>165</t>
  </si>
  <si>
    <t>166</t>
  </si>
  <si>
    <t>167</t>
  </si>
  <si>
    <t>168</t>
  </si>
  <si>
    <t>169</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</si>
  <si>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</si>
  <si>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</si>
  <si>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</si>
  <si>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</si>
  <si>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</si>
  <si>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</si>
  <si>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</si>
  <si>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</si>
  <si>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</si>
  <si>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</si>
  <si>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</si>
  <si>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</si>
  <si>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</si>
  <si>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</si>
  <si>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</si>
  <si>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</si>
  <si>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</si>
  <si>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</si>
  <si>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</si>
  <si>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</si>
  <si>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</si>
  <si>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</si>
  <si>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</si>
  <si>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</si>
  <si>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</si>
  <si>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</si>
  <si>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</si>
  <si>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</si>
  <si>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</si>
  <si>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</si>
  <si>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</si>
  <si>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</si>
  <si>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</si>
  <si>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</si>
  <si>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</si>
  <si>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</si>
  <si>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</si>
  <si>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r>
      <t xml:space="preserve">Для </t>
    </r>
    <r>
      <rPr>
        <b/>
        <u val="single"/>
        <sz val="10.5"/>
        <color indexed="16"/>
        <rFont val="Times New Roman"/>
        <family val="1"/>
      </rPr>
      <t>годового отчета</t>
    </r>
    <r>
      <rPr>
        <b/>
        <sz val="10.5"/>
        <color indexed="16"/>
        <rFont val="Times New Roman"/>
        <family val="1"/>
      </rPr>
      <t xml:space="preserve"> необходимо в верхнейрозовой  ячейке </t>
    </r>
    <r>
      <rPr>
        <b/>
        <u val="single"/>
        <sz val="10.5"/>
        <color indexed="16"/>
        <rFont val="Times New Roman"/>
        <family val="1"/>
      </rPr>
      <t>выбрать год</t>
    </r>
    <r>
      <rPr>
        <b/>
        <sz val="10.5"/>
        <color indexed="16"/>
        <rFont val="Times New Roman"/>
        <family val="1"/>
      </rPr>
      <t>.</t>
    </r>
    <r>
      <rPr>
        <b/>
        <u val="single"/>
        <sz val="10.5"/>
        <color indexed="16"/>
        <rFont val="Times New Roman"/>
        <family val="1"/>
      </rPr>
      <t xml:space="preserve"> Нижняя ячейка должна быть пустой. </t>
    </r>
    <r>
      <rPr>
        <b/>
        <sz val="10.5"/>
        <color indexed="16"/>
        <rFont val="Times New Roman"/>
        <family val="1"/>
      </rPr>
      <t xml:space="preserve">Если отчетным периодом является </t>
    </r>
    <r>
      <rPr>
        <b/>
        <u val="single"/>
        <sz val="10.5"/>
        <color indexed="16"/>
        <rFont val="Times New Roman"/>
        <family val="1"/>
      </rPr>
      <t>квартал</t>
    </r>
    <r>
      <rPr>
        <b/>
        <sz val="10.5"/>
        <color indexed="16"/>
        <rFont val="Times New Roman"/>
        <family val="1"/>
      </rPr>
      <t xml:space="preserve">, то необходимо в </t>
    </r>
    <r>
      <rPr>
        <b/>
        <u val="single"/>
        <sz val="10.5"/>
        <color indexed="16"/>
        <rFont val="Times New Roman"/>
        <family val="1"/>
      </rPr>
      <t>верхней ячейке выбрать номер квартала</t>
    </r>
    <r>
      <rPr>
        <b/>
        <sz val="10.5"/>
        <color indexed="16"/>
        <rFont val="Times New Roman"/>
        <family val="1"/>
      </rPr>
      <t xml:space="preserve"> и в </t>
    </r>
    <r>
      <rPr>
        <b/>
        <u val="single"/>
        <sz val="10.5"/>
        <color indexed="16"/>
        <rFont val="Times New Roman"/>
        <family val="1"/>
      </rPr>
      <t>ячейке ниже - год.</t>
    </r>
    <r>
      <rPr>
        <b/>
        <sz val="10.5"/>
        <color indexed="16"/>
        <rFont val="Times New Roman"/>
        <family val="1"/>
      </rPr>
      <t xml:space="preserve"> После этого в строке 1 Табл. 1  проставятся даты начала и конца отчетного периода.
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5"/>
        <color indexed="10"/>
        <rFont val="Times New Roman"/>
        <family val="1"/>
      </rPr>
      <t>Внимание!</t>
    </r>
    <r>
      <rPr>
        <b/>
        <sz val="10.5"/>
        <color indexed="16"/>
        <rFont val="Times New Roman"/>
        <family val="1"/>
      </rPr>
      <t xml:space="preserve"> Данные по строке 2 вводить в формате </t>
    </r>
    <r>
      <rPr>
        <b/>
        <sz val="10.5"/>
        <color indexed="10"/>
        <rFont val="Times New Roman"/>
        <family val="1"/>
      </rPr>
      <t>ДД.ММ.ГГГГ</t>
    </r>
  </si>
  <si>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</si>
  <si>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</si>
  <si>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</si>
  <si>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</si>
  <si>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</si>
  <si>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СВОДНЫЙ (КОНСОЛИДИРОВАННЫЙ) БУХГАЛТЕРСКИЙ БАЛАНС</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</si>
  <si>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</si>
  <si>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</si>
  <si>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</si>
  <si>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вклады собственника имущества (учредителей, участников)</t>
  </si>
  <si>
    <t>100</t>
  </si>
  <si>
    <t>120</t>
  </si>
  <si>
    <t>130</t>
  </si>
  <si>
    <t>140</t>
  </si>
  <si>
    <t>152</t>
  </si>
  <si>
    <t>153</t>
  </si>
  <si>
    <t>154</t>
  </si>
  <si>
    <t>155</t>
  </si>
  <si>
    <t>156</t>
  </si>
  <si>
    <t>157</t>
  </si>
  <si>
    <t>158</t>
  </si>
  <si>
    <t>159</t>
  </si>
  <si>
    <t>160</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</si>
  <si>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</si>
  <si>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</si>
  <si>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</si>
  <si>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</si>
  <si>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</si>
  <si>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</si>
  <si>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</si>
  <si>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</si>
  <si>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</si>
  <si>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</si>
  <si>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о движении денежных средств</t>
  </si>
  <si>
    <t>на прочие выплаты</t>
  </si>
  <si>
    <t>Движение денежных средств по инвестиционной деятельности</t>
  </si>
  <si>
    <t>За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</si>
  <si>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</si>
  <si>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</si>
  <si>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</si>
  <si>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</si>
  <si>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</si>
  <si>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</si>
  <si>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</si>
  <si>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</si>
  <si>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</si>
  <si>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</si>
  <si>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</si>
  <si>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Открыть / скрыть полный список можно с помощью кнопок                     , размещенных в левом верхнем углу формы.</t>
  </si>
  <si>
    <t>Открыть список одной из секций можно с помощью кнопок           слева от нумерации строк.</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</si>
  <si>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</si>
  <si>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</si>
  <si>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</si>
  <si>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</si>
  <si>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</si>
  <si>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</si>
  <si>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</si>
  <si>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</si>
  <si>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</si>
  <si>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</si>
  <si>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</si>
  <si>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</si>
  <si>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</si>
  <si>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</si>
  <si>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</si>
  <si>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</si>
  <si>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</si>
  <si>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</si>
  <si>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</si>
  <si>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</si>
  <si>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</si>
  <si>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</si>
  <si>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</si>
  <si>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</si>
  <si>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</si>
  <si>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</si>
  <si>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</si>
  <si>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</si>
  <si>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</si>
  <si>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</si>
  <si>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</si>
  <si>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</si>
  <si>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</si>
  <si>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t xml:space="preserve">Использовано средств </t>
  </si>
  <si>
    <t>(стр. 131 + стр. 132 + стр. 133) гр. 3 и 4</t>
  </si>
  <si>
    <t>(стр. 110 + стр. 120 + стр. 130 + стр. 140 + стр. 150 + стр. 160 + стр. 170 + стр. 180) гр. 3 и 4</t>
  </si>
  <si>
    <t>(стр. 211 + стр. 212 + стр. 213 + стр. 214 + стр. 215 + стр. 216) гр. 3 и 4</t>
  </si>
  <si>
    <t>(стр. 210 + стр. 220 + стр. 230 + стр. 240 + стр. 250 + стр. 260 + стр. 270 + стр. 280) гр. 3 и 4</t>
  </si>
  <si>
    <t>стр. 300 гр. 3 и 4</t>
  </si>
  <si>
    <t>(стр. 190 + стр. 290) гр. 3 и 4</t>
  </si>
  <si>
    <t>стр. 700 гр. 3 и 4</t>
  </si>
  <si>
    <t>(стр. 510 + стр. 520 + стр. 530 + стр. 540 + стр. 550 + стр. 560) гр. 3 и 4</t>
  </si>
  <si>
    <t>(стр. 631 + стр. 632 + стр. 633 + стр. 634 + стр. 635 + стр. 636 + стр. 637 + стр. 638) гр. 3 и 4</t>
  </si>
  <si>
    <t>(стр. 610 + стр. 620 + стр. 630 + стр. 640 + стр. 650 + стр. 660 + стр. 670) гр. 3 и 4</t>
  </si>
  <si>
    <t>(стр. 490 + стр. 590 + стр. 690) гр. 3 и 4</t>
  </si>
  <si>
    <t>стр. 030 гр. 3 и 4</t>
  </si>
  <si>
    <t>(стр. 010 - стр. 020) гр. 3 и 4</t>
  </si>
  <si>
    <t>стр. 060 гр. 3 и 4</t>
  </si>
  <si>
    <t>(±стр. 030 - стр. 040 - стр. 050) гр. 3 и 4</t>
  </si>
  <si>
    <t>стр. 090 гр. 3 и 4</t>
  </si>
  <si>
    <t>(±стр. 060 + стр. 070 - стр. 080) гр. 3 и 4</t>
  </si>
  <si>
    <t>стр. 100 гр. 3 и 4</t>
  </si>
  <si>
    <t>(стр. 101 + стр. 102 + стр. 103 + стр. 104) гр. 3 и 4</t>
  </si>
  <si>
    <t>стр. 110 гр. 3 и 4</t>
  </si>
  <si>
    <t>(стр. 111 + стр. 112) гр. 3 и 4</t>
  </si>
  <si>
    <t>стр. 120 гр. 3 и 4</t>
  </si>
  <si>
    <t>(стр. 121 + стр. 122) гр. 3 и 4</t>
  </si>
  <si>
    <t>стр. 130 гр. 3 и 4</t>
  </si>
  <si>
    <t>стр. 140 гр. 3 и 4</t>
  </si>
  <si>
    <t>(стр. 100 - стр. 110 + стр. 120 - стр. 130) гр. 3 и 4</t>
  </si>
  <si>
    <t>стр. 150 гр. 3 и 4</t>
  </si>
  <si>
    <t>(±стр. 090 ±  стр. 140) гр. 3 и 4</t>
  </si>
  <si>
    <t>стр. 210 гр. 3 и 4</t>
  </si>
  <si>
    <t>(± стр. 150 - стр. 160 ± стр. 170 ± стр. 180 - стр. 190 - стр. 200) гр. 3 и 4</t>
  </si>
  <si>
    <t>стр. 240 гр. 3 и 4</t>
  </si>
  <si>
    <t>(± стр. 210 ± стр. 220 ± стр. 230) гр. 3 и 4</t>
  </si>
  <si>
    <t>стр. 040 гр. 3, 4, 5, 6, 7, 8,9, 10</t>
  </si>
  <si>
    <t xml:space="preserve">(± стр. 010 ± стр. 020 ± стр. 030) гр. 3, 4, 5, 6, 7, 8, 9, 10 </t>
  </si>
  <si>
    <t xml:space="preserve">стр. 050 гр. 3, 4, 5, 6, 7, 8 , 9, 10 </t>
  </si>
  <si>
    <t xml:space="preserve">стр. 060 гр. 3, 4, 5, 6, 7, 8, 9, 10 </t>
  </si>
  <si>
    <t xml:space="preserve">стр. 100 гр. 3, 4, 5, 6, 7, 8, 9, 10 </t>
  </si>
  <si>
    <t xml:space="preserve">(± стр. 040 ± стр. 050 ± стр. 060 ± стр. 070 ± стр. 080 ± стр. 090) гр. 3, 4, 5, 6, 7, 8, 9, 10 </t>
  </si>
  <si>
    <t xml:space="preserve">стр. 110 гр. 3, 4, 5, 6, 7, 8, 9, 10 </t>
  </si>
  <si>
    <t>стр. 100 гр. 3, 4, 5, 6, 7, 8, 9, 10*</t>
  </si>
  <si>
    <t xml:space="preserve">стр. 140 гр. 3, 4, 5, 6, 7, 8, 9, 10 </t>
  </si>
  <si>
    <t xml:space="preserve">(± стр. 110 ± стр. 120 ± стр. 130) гр. 3, 4, 5, 6, 7, 8, 9, 10 </t>
  </si>
  <si>
    <t xml:space="preserve">стр. 150 гр. 3, 4, 5, 6, 7, 8, 9, 10 </t>
  </si>
  <si>
    <t xml:space="preserve">стр. 160 гр. 3, 4, 5, 6, 7, 8, 9, 10 </t>
  </si>
  <si>
    <t xml:space="preserve">стр. 200 гр. 3, 4, 5, 6, 7, 8, 9, 10 </t>
  </si>
  <si>
    <t xml:space="preserve">(± стр. 140 ± стр. 150 ± стр. 160 ± стр. 170 ± стр. 180 ± стр. 190) гр. 3, 4, 5, 6, 7, 8, 9, 10 </t>
  </si>
  <si>
    <t xml:space="preserve">(стр. 021 + стр. 022 + стр. 023 + стр. 024) гр. 3 и 4 </t>
  </si>
  <si>
    <t xml:space="preserve">(стр. 031 + стр. 032 + стр. 033 + стр. 034) гр. 3 и 4 </t>
  </si>
  <si>
    <t xml:space="preserve">(стр. 020 - стр. 030) гр. 3 и 4 </t>
  </si>
  <si>
    <t xml:space="preserve">(стр. 051 + стр. 052 + стр. 053 + стр. 054 + стр. 055) гр. 3 и 4 </t>
  </si>
  <si>
    <t xml:space="preserve">(стр. 061 + стр. 062 + стр. 063 + стр. 064) гр. 3 и 4 </t>
  </si>
  <si>
    <t xml:space="preserve">(стр. 050 - стр. 060) гр. 3 и 4 </t>
  </si>
  <si>
    <t xml:space="preserve">(стр. 081 + стр. 082 + стр. 083 + стр. 084) гр. 3 и 4 </t>
  </si>
  <si>
    <t>(стр. 091 + стр. 092 + стр. 093 + стр. 094 + стр. 095) гр. 3 и 4</t>
  </si>
  <si>
    <t xml:space="preserve">(стр. 080 - стр. 090) гр. 3 и 4 </t>
  </si>
  <si>
    <t xml:space="preserve">(±стр. 040 ± стр. 070 ± стр. 100) гр. 3 и 4 </t>
  </si>
  <si>
    <t>стр. 120 гр. 3*</t>
  </si>
  <si>
    <t>стр. 400 гр. 4</t>
  </si>
  <si>
    <t>(стр. 210 + стр. 220 + стр. 230 + стр. 240 + стр. 250) гр. 3 и 4</t>
  </si>
  <si>
    <t>(стр. 310 + стр. 320 + стр. 330) гр. 3 и 4</t>
  </si>
  <si>
    <t>(стр. 311 + стр. 312 + стр. 313) гр. 3 и 4</t>
  </si>
  <si>
    <t>(стр. 321 + стр. 322 + стр. 323 + стр. 324 + стр. 325 + стр. 326) гр. 3 и 4</t>
  </si>
  <si>
    <t>(стр. 100 + стр. 200 - стр. 300) гр. 3 и 4</t>
  </si>
  <si>
    <t>стр. 140 гр. 3</t>
  </si>
  <si>
    <t>стр. 140 гр. 4</t>
  </si>
  <si>
    <t>стр. 140 гр. 5</t>
  </si>
  <si>
    <t>стр. 140 гр. 6</t>
  </si>
  <si>
    <t>стр. 140 гр. 7</t>
  </si>
  <si>
    <t>стр. 140 гр. 8</t>
  </si>
  <si>
    <t>стр. 470 гр. 3*</t>
  </si>
  <si>
    <t>стр. 200 гр. 9*</t>
  </si>
  <si>
    <t>стр. 470 гр. 4
(показатель отсутствует, в графе проставлен прочерк)</t>
  </si>
  <si>
    <t>стр. 140 гр. 9
(показатель отсутствует, в графе проставлен прочерк)</t>
  </si>
  <si>
    <r>
      <t xml:space="preserve">стр. 120 гр. 3 (стр. 130 гр. 4 </t>
    </r>
    <r>
      <rPr>
        <vertAlign val="superscript"/>
        <sz val="11"/>
        <rFont val="Times New Roman"/>
        <family val="1"/>
      </rPr>
      <t>*</t>
    </r>
    <r>
      <rPr>
        <sz val="11"/>
        <rFont val="Times New Roman"/>
        <family val="1"/>
      </rPr>
      <t xml:space="preserve"> )</t>
    </r>
  </si>
  <si>
    <t>стр. 470 гр. 3
 (в промежуточной отчетности)</t>
  </si>
  <si>
    <t>стр. 210 гр. 3
 (в промежуточной отчетности)</t>
  </si>
  <si>
    <r>
      <t>Отчет об изменении собственного капитала</t>
    </r>
    <r>
      <rPr>
        <b/>
        <sz val="11"/>
        <rFont val="Times New Roman"/>
        <family val="1"/>
      </rPr>
      <t>**</t>
    </r>
  </si>
  <si>
    <t>**  При отсутствии в отчетном году исправления ошибок, допущенных в предыдущем году и связанных с переоценкой долгосрочных активов, отражаемой на счете 83 "Добавочный капитал". В противном случае взаимоувязка между данными формами может отсутствовать.</t>
  </si>
  <si>
    <t>СЧЕТА (согласно типовому плану счетов, 
утв. Постановлением Минфина РБ от 29.06.2011 N50)
80, 75, суб.сч. 75-1, 81, 82, 83, 84, 99</t>
  </si>
  <si>
    <t>Взаимоувязки показателей в формах:</t>
  </si>
  <si>
    <t>Сопоставимые показатели</t>
  </si>
  <si>
    <t>Показатели, с которыми производится сопоставление</t>
  </si>
  <si>
    <t>I. Долгосрочные активы</t>
  </si>
  <si>
    <t>строка 130 (гр. 3 и 4)</t>
  </si>
  <si>
    <t>строка 190 (гр. 3 и 4)</t>
  </si>
  <si>
    <t>II. Краткосрочные активы</t>
  </si>
  <si>
    <t>строка 210 (гр. 3 и 4)</t>
  </si>
  <si>
    <t>строка 290 (гр. 3 и 4)</t>
  </si>
  <si>
    <t>III. Собственный капитал</t>
  </si>
  <si>
    <t>строка 490 (гр. 3 и 4)</t>
  </si>
  <si>
    <t>IV. Долгосрочные обязательства</t>
  </si>
  <si>
    <t>строка 590 (гр. 3 и 4)</t>
  </si>
  <si>
    <t>V. Краткосрочные обязательства</t>
  </si>
  <si>
    <t>строка 630 (гр. 3 и 4)</t>
  </si>
  <si>
    <t>строка 690 (гр. 3 и 4)</t>
  </si>
  <si>
    <t>строка 300 (гр. 3 и 4)</t>
  </si>
  <si>
    <t>строка 700 (гр. 3 и 4)</t>
  </si>
  <si>
    <t>строка 030 (гр. 3 и 4)</t>
  </si>
  <si>
    <t>строка 060 (гр. 3 и 4)</t>
  </si>
  <si>
    <t>строка 090 (гр. 3 и 4)</t>
  </si>
  <si>
    <t>строка 100 (гр. 3 и 4)</t>
  </si>
  <si>
    <t>строка 110 (гр. 3 и 4)</t>
  </si>
  <si>
    <t>строка 020 (гр. 3 и 4)</t>
  </si>
  <si>
    <t>строка 040 (гр. 3 и 4)</t>
  </si>
  <si>
    <t>строка 050 (гр. 3 и 4)</t>
  </si>
  <si>
    <t>строка 070 (гр. 3 и 4)</t>
  </si>
  <si>
    <t>строка 080 (гр. 3 и 4)</t>
  </si>
  <si>
    <t>строка 200 (гр. 3 и 4)</t>
  </si>
  <si>
    <t>строка 310 (гр. 3 и 4)</t>
  </si>
  <si>
    <t>строка 320 (гр. 3 и 4)</t>
  </si>
  <si>
    <t>строка 400 (гр. 3 и 4)</t>
  </si>
  <si>
    <t>300</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</si>
  <si>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</si>
  <si>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</si>
  <si>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</si>
  <si>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</si>
  <si>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</si>
  <si>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</si>
  <si>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</si>
  <si>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</si>
  <si>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</si>
  <si>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</si>
  <si>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</si>
  <si>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</si>
  <si>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</si>
  <si>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</si>
  <si>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</si>
  <si>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</si>
  <si>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</si>
  <si>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</si>
  <si>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</si>
  <si>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</si>
  <si>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</si>
  <si>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</si>
  <si>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</si>
  <si>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</si>
  <si>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</si>
  <si>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</si>
  <si>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</si>
  <si>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</si>
  <si>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</si>
  <si>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</si>
  <si>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</si>
  <si>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</si>
  <si>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</si>
  <si>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</si>
  <si>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</si>
  <si>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</si>
  <si>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</si>
  <si>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</si>
  <si>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</si>
  <si>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</si>
  <si>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</si>
  <si>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</si>
  <si>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</si>
  <si>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</si>
  <si>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</si>
  <si>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</si>
  <si>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</si>
  <si>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</si>
  <si>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</si>
  <si>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</si>
  <si>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</si>
  <si>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</si>
  <si>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</si>
  <si>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</si>
  <si>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</si>
  <si>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</si>
  <si>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</si>
  <si>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</si>
  <si>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</si>
  <si>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Дата утверждения</t>
  </si>
  <si>
    <t>Дата отправки</t>
  </si>
  <si>
    <t>Дата принятия</t>
  </si>
  <si>
    <t>010</t>
  </si>
  <si>
    <t>020</t>
  </si>
  <si>
    <t>030</t>
  </si>
  <si>
    <t>040</t>
  </si>
  <si>
    <t>050</t>
  </si>
  <si>
    <t>060</t>
  </si>
  <si>
    <t>070</t>
  </si>
  <si>
    <t>080</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</si>
  <si>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</si>
  <si>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090</t>
  </si>
  <si>
    <r>
      <t xml:space="preserve">Выберите из выпадающего списка или введите вручную  </t>
    </r>
    <r>
      <rPr>
        <b/>
        <u val="single"/>
        <sz val="11"/>
        <color indexed="60"/>
        <rFont val="Times New Roman"/>
        <family val="1"/>
      </rPr>
      <t>код группы вида экономической деятельности</t>
    </r>
    <r>
      <rPr>
        <b/>
        <sz val="11"/>
        <color indexed="60"/>
        <rFont val="Times New Roman"/>
        <family val="1"/>
      </rPr>
      <t>, которой занимается Ваша организация.
Для  "Прочего вида экономической деятельности"
необходимо выбрать  код "1"!
Информация по кодам групп размещена на листе "Норм.коэф."</t>
    </r>
  </si>
  <si>
    <t>Наименование показателей</t>
  </si>
  <si>
    <t>051</t>
  </si>
  <si>
    <t>052</t>
  </si>
  <si>
    <t>053</t>
  </si>
  <si>
    <t>054</t>
  </si>
  <si>
    <t>055</t>
  </si>
  <si>
    <t>061</t>
  </si>
  <si>
    <t>062</t>
  </si>
  <si>
    <t>063</t>
  </si>
  <si>
    <t>064</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</si>
  <si>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</si>
  <si>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</si>
  <si>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</si>
  <si>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</si>
  <si>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</si>
  <si>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</si>
  <si>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</si>
  <si>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</si>
  <si>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</si>
  <si>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</si>
  <si>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</si>
  <si>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</si>
  <si>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стр. 480 гр. 3</t>
  </si>
  <si>
    <t>стр. 400 гр. 3</t>
  </si>
  <si>
    <t>стр. 480 гр. 4</t>
  </si>
  <si>
    <t>* Только при составлении годовой бухгалтерской отчетности</t>
  </si>
  <si>
    <t>строка 130 гр. 4</t>
  </si>
  <si>
    <t>строка 100 гр. 3</t>
  </si>
  <si>
    <t>Показатели рентабельности</t>
  </si>
  <si>
    <t>№
п/п</t>
  </si>
  <si>
    <t>Порядок расчета</t>
  </si>
  <si>
    <t>Рентабельность
затрат</t>
  </si>
  <si>
    <t>Прибыль от реализации продукции отчетного периода
(Отчет о прибылях и убытках)</t>
  </si>
  <si>
    <r>
      <t>Р</t>
    </r>
    <r>
      <rPr>
        <b/>
        <i/>
        <vertAlign val="subscript"/>
        <sz val="12"/>
        <rFont val="Times New Roman"/>
        <family val="1"/>
      </rPr>
      <t xml:space="preserve">З </t>
    </r>
    <r>
      <rPr>
        <b/>
        <i/>
        <sz val="12"/>
        <rFont val="Times New Roman"/>
        <family val="1"/>
      </rPr>
      <t>=</t>
    </r>
  </si>
  <si>
    <t>стр. 060 Прил. 2</t>
  </si>
  <si>
    <t>х</t>
  </si>
  <si>
    <t>Сумма затрат по реализованной продукции
(Отчет о прибылях и убытках)</t>
  </si>
  <si>
    <t>(стр. 020 + стр. 040 + стр. 050) Прил. 2</t>
  </si>
  <si>
    <t>(стр. 150 + стр. 131)
Прил. 2</t>
  </si>
  <si>
    <t>Рентабельность операционной деятельности</t>
  </si>
  <si>
    <t>Брутто-прибыль от текущей деятельности 
(Отчет о прибылях и убытках)</t>
  </si>
  <si>
    <t>Род =</t>
  </si>
  <si>
    <t>стр. 090 Прил. 2</t>
  </si>
  <si>
    <t>Общая сумма затрат по текущей деятельности
(Отчет о прибылях и убытках)</t>
  </si>
  <si>
    <t>(стр. 020 + стр. 040 + стр. 050 + 
+ стр. 080) Прил. 2</t>
  </si>
  <si>
    <t>Рентабельность финансовых
инвестиций</t>
  </si>
  <si>
    <t>Сумма прибыли от финансовых инвестиций  
(Отчет о прибылях и убытках)</t>
  </si>
  <si>
    <t>Рфи =</t>
  </si>
  <si>
    <t>(стр. 102 + стр. 103 + стр. 104)
Прил. 2</t>
  </si>
  <si>
    <t>Средняя сумма долгосрочных и краткосрочных финансовых инвестиций
(Баланс)</t>
  </si>
  <si>
    <t>1/2 (стр. 150 гр. 3  + стр. 150 гр. 4 + 
+ стр. 260 гр. 3 + стр. 260 гр. 4) Баланса</t>
  </si>
  <si>
    <t>гр.3</t>
  </si>
  <si>
    <t>гр.4</t>
  </si>
  <si>
    <t>Рентабельность
продаж (оборота)</t>
  </si>
  <si>
    <t>Прибыль от реализации продукции, работ и услуг до выплаты процентов и налогов
(Отчет о прибылях и убытках)</t>
  </si>
  <si>
    <t>Роб =</t>
  </si>
  <si>
    <t>Сумма полученной выручки 
(Отчет о прибылях и убытках)</t>
  </si>
  <si>
    <t>стр. 010 Прил. 2</t>
  </si>
  <si>
    <t>Рентабельность совокупных
активов</t>
  </si>
  <si>
    <t>Общая сумма брутто-прибыли отчетного периода до выплаты процентов и налогов
(Отчет о прибылях и убытках)</t>
  </si>
  <si>
    <t>Робщ =</t>
  </si>
  <si>
    <t>12</t>
  </si>
  <si>
    <t>Среднегодовая сумма совокупных активов 
(Баланс)</t>
  </si>
  <si>
    <t>абсолютная величина, тыс. рублей</t>
  </si>
  <si>
    <t>1/2 (стр. 300 гр.3 + стр. 300 гр. 4) Баланса</t>
  </si>
  <si>
    <t>n</t>
  </si>
  <si>
    <t>Рентабельность собственного
капитала</t>
  </si>
  <si>
    <t>Сумма чистой прибыли отчетного периода
(Отчет о прибылях и убытках)</t>
  </si>
  <si>
    <t>Рск =</t>
  </si>
  <si>
    <t>стр. 210 Прил. 2</t>
  </si>
  <si>
    <t>Средняя величина собственного капитала 
(Баланс)</t>
  </si>
  <si>
    <t>1/2 (стр. 490 гр.3 +  
+ стр. 490 гр. 4) Баланса</t>
  </si>
  <si>
    <t>на приобретение запасов, работ, услуг</t>
  </si>
  <si>
    <t>на уплату налогов и сборов</t>
  </si>
  <si>
    <t>СЧЕТА
50,  51, 52, 55, 57, 58</t>
  </si>
  <si>
    <t>№ п/п</t>
  </si>
  <si>
    <t xml:space="preserve">Наименование показателя </t>
  </si>
  <si>
    <t>На начало периода</t>
  </si>
  <si>
    <t>На конец периода</t>
  </si>
  <si>
    <t>К1</t>
  </si>
  <si>
    <t>К2</t>
  </si>
  <si>
    <t>К3</t>
  </si>
  <si>
    <t>Значение показателя на начало и конец отчетного периода</t>
  </si>
  <si>
    <r>
      <t>Коэффициент текущей ликвидности (К</t>
    </r>
    <r>
      <rPr>
        <vertAlign val="subscript"/>
        <sz val="10"/>
        <rFont val="Times New Roman"/>
        <family val="1"/>
      </rPr>
      <t>1</t>
    </r>
    <r>
      <rPr>
        <sz val="10"/>
        <rFont val="Times New Roman"/>
        <family val="1"/>
      </rPr>
      <t xml:space="preserve">): </t>
    </r>
  </si>
  <si>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</si>
  <si>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Наименование секций</t>
  </si>
  <si>
    <t>Группы</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</si>
  <si>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</si>
  <si>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</si>
  <si>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</si>
  <si>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6. F. Строительство</t>
  </si>
  <si>
    <t>011</t>
  </si>
  <si>
    <t>012</t>
  </si>
  <si>
    <t>013</t>
  </si>
  <si>
    <t>014</t>
  </si>
  <si>
    <t>015</t>
  </si>
  <si>
    <t>102</t>
  </si>
  <si>
    <t>103</t>
  </si>
  <si>
    <t>131</t>
  </si>
  <si>
    <t>132</t>
  </si>
  <si>
    <t>141</t>
  </si>
  <si>
    <t>143</t>
  </si>
  <si>
    <t>172</t>
  </si>
  <si>
    <t>181</t>
  </si>
  <si>
    <t>182</t>
  </si>
  <si>
    <t>191</t>
  </si>
  <si>
    <t>192</t>
  </si>
  <si>
    <t>171</t>
  </si>
  <si>
    <t>202</t>
  </si>
  <si>
    <t>203</t>
  </si>
  <si>
    <t>204</t>
  </si>
  <si>
    <t>205</t>
  </si>
  <si>
    <t>211</t>
  </si>
  <si>
    <t>212</t>
  </si>
  <si>
    <t>201</t>
  </si>
  <si>
    <t>222</t>
  </si>
  <si>
    <t>231</t>
  </si>
  <si>
    <t>232</t>
  </si>
  <si>
    <t>233</t>
  </si>
  <si>
    <t>241</t>
  </si>
  <si>
    <t>242</t>
  </si>
  <si>
    <t>243</t>
  </si>
  <si>
    <t>244</t>
  </si>
  <si>
    <t>245</t>
  </si>
  <si>
    <t>251</t>
  </si>
  <si>
    <t>252</t>
  </si>
  <si>
    <t>262</t>
  </si>
  <si>
    <t>263</t>
  </si>
  <si>
    <t>264</t>
  </si>
  <si>
    <t>265</t>
  </si>
  <si>
    <t>266</t>
  </si>
  <si>
    <t>267</t>
  </si>
  <si>
    <t>268</t>
  </si>
  <si>
    <t>261</t>
  </si>
  <si>
    <t>272</t>
  </si>
  <si>
    <t>273</t>
  </si>
  <si>
    <t>274</t>
  </si>
  <si>
    <t>275</t>
  </si>
  <si>
    <t>271</t>
  </si>
  <si>
    <t>283</t>
  </si>
  <si>
    <t>284</t>
  </si>
  <si>
    <t>282</t>
  </si>
  <si>
    <t>291</t>
  </si>
  <si>
    <t>292</t>
  </si>
  <si>
    <t>331</t>
  </si>
  <si>
    <t>332</t>
  </si>
  <si>
    <t>452</t>
  </si>
  <si>
    <t>453</t>
  </si>
  <si>
    <t>454</t>
  </si>
  <si>
    <t>451</t>
  </si>
  <si>
    <t>502</t>
  </si>
  <si>
    <t>503</t>
  </si>
  <si>
    <t>504</t>
  </si>
  <si>
    <t>511</t>
  </si>
  <si>
    <t>512</t>
  </si>
  <si>
    <t>522</t>
  </si>
  <si>
    <t>521</t>
  </si>
  <si>
    <t>552</t>
  </si>
  <si>
    <t>551</t>
  </si>
  <si>
    <t>553</t>
  </si>
  <si>
    <t>602</t>
  </si>
  <si>
    <t>611</t>
  </si>
  <si>
    <t>612</t>
  </si>
  <si>
    <t>631</t>
  </si>
  <si>
    <t>601</t>
  </si>
  <si>
    <t>702</t>
  </si>
  <si>
    <t>701</t>
  </si>
  <si>
    <t>711</t>
  </si>
  <si>
    <t>722</t>
  </si>
  <si>
    <t>721</t>
  </si>
  <si>
    <t>741</t>
  </si>
  <si>
    <t>743</t>
  </si>
  <si>
    <t>Животноводство</t>
  </si>
  <si>
    <t>Добыча железных руд</t>
  </si>
  <si>
    <t>Переработка и консервирование фруктов и овощей</t>
  </si>
  <si>
    <t>Производство растительных и животных масел и жиров</t>
  </si>
  <si>
    <t>Производство молочных продуктов</t>
  </si>
  <si>
    <r>
      <t xml:space="preserve">Сохраните данный Excel-файл на  в том месте жесткого диска, где Вы сохранили папку  "Filials, </t>
    </r>
    <r>
      <rPr>
        <u val="single"/>
        <sz val="11"/>
        <rFont val="Times New Roman"/>
        <family val="1"/>
      </rPr>
      <t>но не в папку Filials.</t>
    </r>
  </si>
  <si>
    <t>Производство готовых кормов для животных</t>
  </si>
  <si>
    <t>Производство напитков</t>
  </si>
  <si>
    <t>Производство табачных изделий</t>
  </si>
  <si>
    <t>Подготовка и прядение текстильных волокон</t>
  </si>
  <si>
    <t>Ткацкое производство</t>
  </si>
  <si>
    <t>Отделка тканей и текстильных изделий</t>
  </si>
  <si>
    <t>Производство обуви</t>
  </si>
  <si>
    <t>Производство целлюлозы, древесной массы, бумаги и картона</t>
  </si>
  <si>
    <t>Производство изделий из бумаги и картона</t>
  </si>
  <si>
    <r>
      <t>(стр.  410 - стр. 420 - стр. 430  ±  стр. 440 ±стр. 450 ± стр. 460 ± стр. 470</t>
    </r>
    <r>
      <rPr>
        <vertAlign val="superscript"/>
        <sz val="11"/>
        <rFont val="Times New Roman"/>
        <family val="1"/>
      </rPr>
      <t>*</t>
    </r>
    <r>
      <rPr>
        <sz val="11"/>
        <rFont val="Times New Roman"/>
        <family val="1"/>
      </rPr>
      <t xml:space="preserve"> + стр. 480) гр. 3 и 4</t>
    </r>
  </si>
  <si>
    <t>стр.  300 гр. 3 и 4</t>
  </si>
  <si>
    <t xml:space="preserve">(стр. 051 + стр. 052 + стр. 053 + стр. 054 + стр. 055 + стр. 056 + стр. 057 + стр. 058 + стр. 059) гр. 3, 4, 5, 6, 7, 8, 9, 10 </t>
  </si>
  <si>
    <t xml:space="preserve">(стр. 061 + стр. 062 + стр. 063 + стр. 064 + стр. 065 + стр. 066 + стр. 067 + стр. 068 + стр. 069) гр. 3, 4, 5, 6, 7, 8, 9, 10 </t>
  </si>
  <si>
    <t xml:space="preserve">(стр. 151 + стр. 152 + стр. 153 + стр. 154 + стр. 155 + стр. 156 + стр. 157 + стр. 158 + стр. 159) гр. 3, 4, 5, 6, 7, 8, 9, 10 </t>
  </si>
  <si>
    <t xml:space="preserve">(стр. 161 + стр. 162 + стр. 163 + стр. 164 + стр. 165 + стр. 166 + стр. 167 + стр. 168 + стр. 169) гр. 3, 4, 5, 6, 7, 8, 9, 10 </t>
  </si>
  <si>
    <t xml:space="preserve">(стр. 120 + стр. 110) гр. 3 и 4 </t>
  </si>
  <si>
    <t>стр. 400 гр. 4 (стр. 100 гр. 3)</t>
  </si>
  <si>
    <t>Производство мыла и моющих, чистящих и полирующих средств, парфюмерных и косметических средств</t>
  </si>
  <si>
    <t>Производство искусственных и синтетических волокон</t>
  </si>
  <si>
    <t>Производство резиновых изделий</t>
  </si>
  <si>
    <t>Производство пластмассовых изделий</t>
  </si>
  <si>
    <t>Производство стекла и изделий из стекла</t>
  </si>
  <si>
    <t>Производство чугуна, стали и ферросплавов</t>
  </si>
  <si>
    <t>Литье металлов</t>
  </si>
  <si>
    <t>Производство строительных металлических конструкций и изделий</t>
  </si>
  <si>
    <t>Производство прочих готовых металлических изделий</t>
  </si>
  <si>
    <t>Производство станков</t>
  </si>
  <si>
    <t>Производство оружия и боеприпасов</t>
  </si>
  <si>
    <t>Производство прочего электрооборудования</t>
  </si>
  <si>
    <t>420</t>
  </si>
  <si>
    <t>430</t>
  </si>
  <si>
    <t>-</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</si>
  <si>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</si>
  <si>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</si>
  <si>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</si>
  <si>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</si>
  <si>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</si>
  <si>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</si>
  <si>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</si>
  <si>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</si>
  <si>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</si>
  <si>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</si>
  <si>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</si>
  <si>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</si>
  <si>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</si>
  <si>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</si>
  <si>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</si>
  <si>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</si>
  <si>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</si>
  <si>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</si>
  <si>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</si>
  <si>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по состоянию</t>
  </si>
  <si>
    <t>Начало отчетного периода</t>
  </si>
  <si>
    <t>Конец отчетного периода</t>
  </si>
  <si>
    <t>Табл. 1</t>
  </si>
  <si>
    <t>Бухгалтерский баланс</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</si>
  <si>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</si>
  <si>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</si>
  <si>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</si>
  <si>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</si>
  <si>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</si>
  <si>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</si>
  <si>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</si>
  <si>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</si>
  <si>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</si>
  <si>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</si>
  <si>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</si>
  <si>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</si>
  <si>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</si>
  <si>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</si>
  <si>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</si>
  <si>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</si>
  <si>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</si>
  <si>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</si>
  <si>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Отчет о движении денежных средств</t>
  </si>
  <si>
    <t>стр. 270 гр. 3</t>
  </si>
  <si>
    <t>стр. 130 гр. 3</t>
  </si>
  <si>
    <t>стр. 270 гр. 4</t>
  </si>
  <si>
    <t>Отчет о прибылях и убытках</t>
  </si>
  <si>
    <t>стр. 220 гр. 3</t>
  </si>
  <si>
    <t>стр. 152 гр. 7 - стр. 162 гр. 7</t>
  </si>
  <si>
    <t>стр. 220 гр. 4</t>
  </si>
  <si>
    <t>стр. 052 гр. 7 - стр. 062 гр. 7</t>
  </si>
  <si>
    <t>Торговля автомобильными деталями, узлами и принадлежностями</t>
  </si>
  <si>
    <t>Научные исследования и разработки в области естественных и технических наук</t>
  </si>
  <si>
    <t>Для удобства данный перечень сгруппирован по наименованиям секций</t>
  </si>
  <si>
    <t>Коэффициент обеспеченности  обязательств активами (К3) :</t>
  </si>
  <si>
    <t>После выбора кода группы в таблице будут проставлены нормативные коэффициенты</t>
  </si>
  <si>
    <t>Приложение 1 к Инструкции о порядке расчета стоимости чистых активов, утвержденной постановлением Минфина РБ от 11.06.2012 № 35</t>
  </si>
  <si>
    <t>На листе "Баланс" нажмите  кнопку "Пересчитать данные".
После этого, значения из файлов, размещенных в папке "Filials",  просуммируются и  перенесутся  в Сводный баланс во все приложения.</t>
  </si>
  <si>
    <t xml:space="preserve"> РАСЧЕТ</t>
  </si>
  <si>
    <t>стоимости чистых активов организации</t>
  </si>
  <si>
    <t xml:space="preserve">на </t>
  </si>
  <si>
    <t>N 
п/п</t>
  </si>
  <si>
    <t>Коды строк баланса</t>
  </si>
  <si>
    <t>АКТИВЫ</t>
  </si>
  <si>
    <t xml:space="preserve"> 1.1</t>
  </si>
  <si>
    <t>В том числе:
долгосрочные активы</t>
  </si>
  <si>
    <t xml:space="preserve"> 1.1.1</t>
  </si>
  <si>
    <t>в том числе:
основные средства</t>
  </si>
  <si>
    <t>1.1.2</t>
  </si>
  <si>
    <t>нематериальные активы</t>
  </si>
  <si>
    <t>1.1.3</t>
  </si>
  <si>
    <t>доходные вложения в материальные активы</t>
  </si>
  <si>
    <t>1.1.4</t>
  </si>
  <si>
    <t>вложения в долгосрочные активы</t>
  </si>
  <si>
    <t>1.1.5</t>
  </si>
  <si>
    <t>долгосрочные финансовые вложения</t>
  </si>
  <si>
    <t>1.1.6</t>
  </si>
  <si>
    <t>отложенные налоговые активы</t>
  </si>
  <si>
    <t>1.1.7</t>
  </si>
  <si>
    <t>долгосрочная дебиторская задолженность</t>
  </si>
  <si>
    <t>1.1.8</t>
  </si>
  <si>
    <t>прочие долгосрочные активы</t>
  </si>
  <si>
    <t>1.2</t>
  </si>
  <si>
    <t>краткосрочные активы</t>
  </si>
  <si>
    <t>1.2.1</t>
  </si>
  <si>
    <t>в том числе: 
запасы</t>
  </si>
  <si>
    <t>1.2.2</t>
  </si>
  <si>
    <t>долгосрочные активы, предназначенные для реализации</t>
  </si>
  <si>
    <t>1.2.3</t>
  </si>
  <si>
    <t>расходы будущих периодов</t>
  </si>
  <si>
    <t>1.2.4</t>
  </si>
  <si>
    <t>налог на добавленную стоимость по приобретенным товарам, работам, услугам</t>
  </si>
  <si>
    <t>1.2.5</t>
  </si>
  <si>
    <t>краткосрочная дебиторская задолженность</t>
  </si>
  <si>
    <t>1.2.6</t>
  </si>
  <si>
    <t>краткосрочные финансовые вложения</t>
  </si>
  <si>
    <t>1.2.7</t>
  </si>
  <si>
    <t>денежные средства и их эквиваленты</t>
  </si>
  <si>
    <t>1.2.8</t>
  </si>
  <si>
    <t>прочие краткосрочные активы</t>
  </si>
  <si>
    <t>Рекомендации  по заполнению формы Сводного баланса</t>
  </si>
  <si>
    <r>
      <t>АКТИВЫ</t>
    </r>
    <r>
      <rPr>
        <sz val="11"/>
        <rFont val="Times New Roman"/>
        <family val="1"/>
      </rPr>
      <t>, принимаемые к расчету (строка 1.1 + строка 1.2)</t>
    </r>
  </si>
  <si>
    <t>ОБЯЗАТЕЛЬСТВА</t>
  </si>
  <si>
    <t>В том числе:
долгосрочные обязательства</t>
  </si>
  <si>
    <t>3.1.1</t>
  </si>
  <si>
    <t>в том числе:
долгосрочные кредиты и займы</t>
  </si>
  <si>
    <t>3.1.2</t>
  </si>
  <si>
    <t>долгосрочные обязательства по лизинговым платежам</t>
  </si>
  <si>
    <t>3.1.3</t>
  </si>
  <si>
    <t>отложенные налоговые обязательства</t>
  </si>
  <si>
    <t>3.1.4</t>
  </si>
  <si>
    <t>доходы будущих периодов</t>
  </si>
  <si>
    <t>3.1.5</t>
  </si>
  <si>
    <t>резервы предстоящих платежей</t>
  </si>
  <si>
    <t>3.1.6</t>
  </si>
  <si>
    <t>прочие долгосрочные обязательства</t>
  </si>
  <si>
    <t>краткосрочные обязательства,
в том числе:</t>
  </si>
  <si>
    <t>3.2.1</t>
  </si>
  <si>
    <t>краткосрочные кредиты и займы</t>
  </si>
  <si>
    <t>3.2.2</t>
  </si>
  <si>
    <t>краткосрочная часть долгосрочных обязательств</t>
  </si>
  <si>
    <t>3.2.3</t>
  </si>
  <si>
    <t>краткосрочная кредиторская задолженность</t>
  </si>
  <si>
    <t>3.2.4</t>
  </si>
  <si>
    <t>обязательства, предназначенные для реализации</t>
  </si>
  <si>
    <t>3.2.5</t>
  </si>
  <si>
    <t>3.2.6</t>
  </si>
  <si>
    <t>3.2.7</t>
  </si>
  <si>
    <t>прочие краткосрочные обязательства</t>
  </si>
  <si>
    <r>
      <t>ОБЯЗАТЕЛЬСТВА</t>
    </r>
    <r>
      <rPr>
        <sz val="11"/>
        <rFont val="Times New Roman"/>
        <family val="1"/>
      </rPr>
      <t>,
принимаемые к расчету
(строка 3.1 + строка 3.2)</t>
    </r>
  </si>
  <si>
    <t>Стоимость чистых активов
 (строка 2 - строка 4)</t>
  </si>
  <si>
    <t>строка 1</t>
  </si>
  <si>
    <t>строка 2</t>
  </si>
  <si>
    <t>НОРМАТИВНЫЕ ЗНАЧЕНИЯ КОЭФФИЦИЕНТОВ ПЛАТЕЖЕСПОСОБНОСТИ, ДИФФЕРЕНЦИРОВАННЫЕ ПО ВИДАМ ЭКОНОМИЧЕСКОЙ ДЕЯТЕЛЬНОСТИ</t>
  </si>
  <si>
    <t>Утверждены</t>
  </si>
  <si>
    <t>Производство автомобилей</t>
  </si>
  <si>
    <t>Производство мебели</t>
  </si>
  <si>
    <t>Производство музыкальных инструментов</t>
  </si>
  <si>
    <t>Производство спортивных товаров</t>
  </si>
  <si>
    <t>Производство игр и игрушек</t>
  </si>
  <si>
    <t>Производство и распределение газообразного топлива</t>
  </si>
  <si>
    <t>Отделочные работы</t>
  </si>
  <si>
    <r>
      <t xml:space="preserve">После заполнения формы на листе "Баланс" </t>
    </r>
    <r>
      <rPr>
        <u val="single"/>
        <sz val="11"/>
        <rFont val="Times New Roman"/>
        <family val="1"/>
      </rPr>
      <t>выберите отчетный период</t>
    </r>
    <r>
      <rPr>
        <sz val="11"/>
        <rFont val="Times New Roman"/>
        <family val="1"/>
      </rPr>
      <t xml:space="preserve"> для правильного указания дат в шапках приложений. </t>
    </r>
  </si>
  <si>
    <t>Если,  при нажатии кнопки "Пересчитать данные," высветится предупреждение "Отсутствует папка Filials ", это значит, что вы сохранили данный файл не там, где размещена папка, или не создали эту папку на Вашем компьютере.</t>
  </si>
  <si>
    <t>501</t>
  </si>
  <si>
    <t>Торговля автомобилями</t>
  </si>
  <si>
    <t>Техническое обслуживание и ремонт автомобилей</t>
  </si>
  <si>
    <t>Торговля мотоциклами, их деталями, узлами и принадлежностями; техническое обслуживание и ремонт мотоциклов</t>
  </si>
  <si>
    <t>Оптовая торговля сельскохозяйственным сырьем и живыми животными</t>
  </si>
  <si>
    <t>Розничная торговля в неспециализированных магазинах</t>
  </si>
  <si>
    <t>Туристическая деятельность</t>
  </si>
  <si>
    <t>Корректировки на сумму разниц от пересчета активов и обязательств в эквиваленте на 31.12.2017 г.</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</si>
  <si>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Постановление Министерства финансов
Республики Беларусь, Министерства экономики
Республики Беларусь от 27.12.2011 N 140/20</t>
  </si>
  <si>
    <t>Научные исследования и разработки в области общественных и гуманитарных наук</t>
  </si>
  <si>
    <t>Деятельность в области архитектуры, инженерных изысканий и предоставление технических консультаций в этих областях</t>
  </si>
  <si>
    <t>Постановлением 
Совета Министров Республики Беларусь
от 12.12.2011  № 1672
(в ред. постановления Совмина
от 22.01.2016 N 48)</t>
  </si>
  <si>
    <t>1. А. Сельское, лесное и рыбное хозяйство</t>
  </si>
  <si>
    <t>Выращивание одно- или двухлетних культур</t>
  </si>
  <si>
    <t>Выращивание многолетних культур</t>
  </si>
  <si>
    <t>Производство продукции питомников</t>
  </si>
  <si>
    <t>Смешанное сельское хозяйство</t>
  </si>
  <si>
    <t>016</t>
  </si>
  <si>
    <t>Деятельность, способствующая выращиванию сельскохозяйственных культур и разведению животных</t>
  </si>
  <si>
    <t>017</t>
  </si>
  <si>
    <t>Охота и отлов, включая предоставление услуг в этих областях</t>
  </si>
  <si>
    <t>Лесоводство и прочая лесохозяйственная деятельность</t>
  </si>
  <si>
    <t>Лесозаготовки</t>
  </si>
  <si>
    <t>Сбор дикорастущей недревесной продукции</t>
  </si>
  <si>
    <t>Услуги, связанные с лесоводством и лесозаготовками</t>
  </si>
  <si>
    <t>Рыболовство</t>
  </si>
  <si>
    <t>2. В. Горнодобывающая промышленность</t>
  </si>
  <si>
    <t>Добыча каменного угля и антрацита</t>
  </si>
  <si>
    <t xml:space="preserve">Добыча бурого угля </t>
  </si>
  <si>
    <t>Добыча нефти</t>
  </si>
  <si>
    <t>Добыча природного газа</t>
  </si>
  <si>
    <t>071</t>
  </si>
  <si>
    <t>072</t>
  </si>
  <si>
    <t>Добыча руд (кроме железных)</t>
  </si>
  <si>
    <t>Добыча камня, песка и глины</t>
  </si>
  <si>
    <t>089</t>
  </si>
  <si>
    <t>Добыча полезных ископаемых, не включенных в другие группировки</t>
  </si>
  <si>
    <t>Предоставление услуг, способствующих добыче нефти и природного газа</t>
  </si>
  <si>
    <t>099</t>
  </si>
  <si>
    <t>Предоставление услуг, способствующих добыче других полезных ископаемых</t>
  </si>
  <si>
    <t>3. С. Обрабатывающая промышленность</t>
  </si>
  <si>
    <t>Переработка и консервирование мяса и производство мясной и мясосодержащей продукции</t>
  </si>
  <si>
    <t>Переработка и консервирование рыбы, ракообразных и моллюсков</t>
  </si>
  <si>
    <t>104</t>
  </si>
  <si>
    <t>105</t>
  </si>
  <si>
    <t>106</t>
  </si>
  <si>
    <t>Производство мукомольно-крупяных продуктов, крахмалов и крахмальных продуктов</t>
  </si>
  <si>
    <t>107</t>
  </si>
  <si>
    <t>Производство хлебобулочных, макаронных и мучных кондитерских изделий</t>
  </si>
  <si>
    <t>108</t>
  </si>
  <si>
    <t>Производство прочих продуктов питания</t>
  </si>
  <si>
    <t>109</t>
  </si>
  <si>
    <t>133</t>
  </si>
  <si>
    <t>139</t>
  </si>
  <si>
    <t>Производство прочих текстильных изделий, кроме одежды</t>
  </si>
  <si>
    <t>Производство одежды, кроме одежды из меха</t>
  </si>
  <si>
    <t>142</t>
  </si>
  <si>
    <t>Производство меховых изделий</t>
  </si>
  <si>
    <t>Производство вязаной и трикотажной одежды</t>
  </si>
  <si>
    <t>Дубление и выделка кожи; выделка и крашение меха; производство дорожных принадлежностей, шорно-седельных изделий</t>
  </si>
  <si>
    <t>Распиловка, строгание и пропитка древесины</t>
  </si>
  <si>
    <t>Производство изделий из древесины, пробки, соломки и материалов для плетения</t>
  </si>
  <si>
    <t>Полиграфическая деятельность и предоставление услуг в данной области</t>
  </si>
  <si>
    <t>Тиражирование записанных носителей информации</t>
  </si>
  <si>
    <t>Производство продукции коксовых печей</t>
  </si>
  <si>
    <t>Производство продуктов нефтепереработки, брикетов из торфа и угля</t>
  </si>
  <si>
    <t>19201</t>
  </si>
  <si>
    <t>Производство продуктов нефтепереработки</t>
  </si>
  <si>
    <t>Производство основных химических веществ, удобрений и азотных соединений, пластмасс и синтетического каучука в первичных формах</t>
  </si>
  <si>
    <t>Производство пестицидов и прочих агрохимических продуктов</t>
  </si>
  <si>
    <t>Производство красок, лаков и аналогичных покрытий, типографских красок и мастик</t>
  </si>
  <si>
    <t>Производство различных химических продуктов, не включенных в другие группировки</t>
  </si>
  <si>
    <t>206</t>
  </si>
  <si>
    <t>Производство основных фармацевтических продуктов</t>
  </si>
  <si>
    <t>Производство фармацевтических препаратов и медицинских материалов</t>
  </si>
  <si>
    <t>221</t>
  </si>
  <si>
    <t>Производство огнеупоров</t>
  </si>
  <si>
    <t>Производство строительных материалов из глины</t>
  </si>
  <si>
    <t>234</t>
  </si>
  <si>
    <t>Производство прочих фарфоровых и керамических изделий</t>
  </si>
  <si>
    <t>235</t>
  </si>
  <si>
    <t>Производство цемента, извести и строительного гипса</t>
  </si>
  <si>
    <t>236</t>
  </si>
  <si>
    <t>Производство изделий из бетона, цемента и строительного гипса</t>
  </si>
  <si>
    <t>237</t>
  </si>
  <si>
    <t>Резка, обработка и отделка камня</t>
  </si>
  <si>
    <t>239</t>
  </si>
  <si>
    <t>Производство абразивных изделий и других неметаллических минеральных продуктов</t>
  </si>
  <si>
    <t>Производство труб, трубопроводов, профилей, фитингов из стали</t>
  </si>
  <si>
    <t>Производство прочих стальных изделий путем первичной обработки</t>
  </si>
  <si>
    <t>Производство основных благородных и цветных металлов</t>
  </si>
  <si>
    <t xml:space="preserve">Производство радиаторов, котлов центрального отопления, металлических цистерн, резервуаров, контейнеров </t>
  </si>
  <si>
    <t>253</t>
  </si>
  <si>
    <t>Производство паровых и водогрейных котлов, кроме котлов центрального отопления</t>
  </si>
  <si>
    <t>254</t>
  </si>
  <si>
    <t>255</t>
  </si>
  <si>
    <t>Ковка, прессование, штамповка, профилирование металла; производство изделий методом порошковой металлургии</t>
  </si>
  <si>
    <t>256</t>
  </si>
  <si>
    <t>Обработка металлов и нанесение покрытий на металлы; основные технологические процессы машиностроения</t>
  </si>
  <si>
    <t>257</t>
  </si>
  <si>
    <t>Производство ножевых изделий, инструментов и замочно-скобяных изделий</t>
  </si>
  <si>
    <t>259</t>
  </si>
  <si>
    <t>Производство электронных элементов и плат</t>
  </si>
  <si>
    <t>Производство компьютеров и периферийного оборудования</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</si>
  <si>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</si>
  <si>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</si>
  <si>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</si>
  <si>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облучающего, электромедицинского и электротерапевтического оборудования</t>
  </si>
  <si>
    <t>Производство оптических приборов, фото- и кинооборудования</t>
  </si>
  <si>
    <t>Производство магнитных и оптических носителей информации</t>
  </si>
  <si>
    <t>Производство электродвигателей, генераторов, трансформаторов, электрораспределительной и регулирующей аппаратуры</t>
  </si>
  <si>
    <t>Производство электрических аккумуляторов и аккумуляторных батарей</t>
  </si>
  <si>
    <t>Производство электропроводки и электромонтажных устройств</t>
  </si>
  <si>
    <t>Производство электроосветительного оборудования</t>
  </si>
  <si>
    <t>Производство бытовой техники</t>
  </si>
  <si>
    <t>279</t>
  </si>
  <si>
    <t>281</t>
  </si>
  <si>
    <t>Производство оборудования общего назначения</t>
  </si>
  <si>
    <t>Производство отдельных машин и оборудования общего назначения</t>
  </si>
  <si>
    <t xml:space="preserve">Производство машин и оборудования для сельского и лесного хозяйства </t>
  </si>
  <si>
    <t>289</t>
  </si>
  <si>
    <t>Производство отдельных машин и оборудования специального назначения</t>
  </si>
  <si>
    <t>Производство кузовов для автомобилей; производство прицепов и полуприцепов</t>
  </si>
  <si>
    <t>293</t>
  </si>
  <si>
    <t>Производство частей и принадлежностей автомобилей</t>
  </si>
  <si>
    <t>301</t>
  </si>
  <si>
    <t>Строительство судов</t>
  </si>
  <si>
    <t>302</t>
  </si>
  <si>
    <t>Производство железнодорожных локомотивов и подвижного состава</t>
  </si>
  <si>
    <t>303</t>
  </si>
  <si>
    <t>Производство летательных аппаратов, оборудования для них</t>
  </si>
  <si>
    <t>304</t>
  </si>
  <si>
    <t>Производство военных боевых автомобилей</t>
  </si>
  <si>
    <t>309</t>
  </si>
  <si>
    <t>Производство прочих транспортных средств и оборудования</t>
  </si>
  <si>
    <t>Производство ювелирных изделий, бижутерии и аналогичных изделий</t>
  </si>
  <si>
    <t>Производство медицинских и стоматологических инструментов и принадлежностей</t>
  </si>
  <si>
    <t>329</t>
  </si>
  <si>
    <t>Производство различных изделий, не включенных в другие группировки</t>
  </si>
  <si>
    <t>Ремонт готовых металлических изделий, машин и оборудования</t>
  </si>
  <si>
    <t>Монтаж, установка промышленных машин и оборудования</t>
  </si>
  <si>
    <t>4. D. Снабжение электроэнергией, газом, паром, горячей водой и кондиционированным воздухом</t>
  </si>
  <si>
    <t xml:space="preserve">Производство, передача и распределение электроэнергии </t>
  </si>
  <si>
    <t>Производство, передача, распределение и продажа пара и горячей воды; кондиционирование воздуха</t>
  </si>
  <si>
    <t>5. Е.  Водоснабжение; сбор, обработка и удаление отходов, деятельность по ликвидации загрязнений</t>
  </si>
  <si>
    <t>360</t>
  </si>
  <si>
    <t>Сбор, обработка и распределение воды</t>
  </si>
  <si>
    <t>370</t>
  </si>
  <si>
    <t>Сбор и обработка сточных вод</t>
  </si>
  <si>
    <t>381</t>
  </si>
  <si>
    <t>Сбор отходов</t>
  </si>
  <si>
    <t>382</t>
  </si>
  <si>
    <t>Обработка, удаление и захоронение отходов</t>
  </si>
  <si>
    <t>383</t>
  </si>
  <si>
    <t>Деятельность по обработке вторичных материальных ресурсов</t>
  </si>
  <si>
    <t>390</t>
  </si>
  <si>
    <t>Деятельность по ликвидации загрязнений и прочие услуги в области удаления отходов</t>
  </si>
  <si>
    <t>411</t>
  </si>
  <si>
    <t>Реализация проектов, связанных со строительством зданий</t>
  </si>
  <si>
    <t>412</t>
  </si>
  <si>
    <t>Общее строительство зданий</t>
  </si>
  <si>
    <t>421</t>
  </si>
  <si>
    <t>Строительство автомобильных и железных дорог</t>
  </si>
  <si>
    <t>422</t>
  </si>
  <si>
    <t>Строительство распределительных инженерных сооружений</t>
  </si>
  <si>
    <t>429</t>
  </si>
  <si>
    <t>Строительство прочих инженерных сооружений</t>
  </si>
  <si>
    <t>431</t>
  </si>
  <si>
    <t>Снос зданий и сооружений; подготовка строительного участка</t>
  </si>
  <si>
    <t>432</t>
  </si>
  <si>
    <t>Монтаж и установка инженерного оборудования зданий и сооружений</t>
  </si>
  <si>
    <t>433</t>
  </si>
  <si>
    <t>439</t>
  </si>
  <si>
    <t>Прочие специальные строительные работы</t>
  </si>
  <si>
    <t>7. G. Оптовая и розничная торговля; ремонт автомобилей и мотоциклов</t>
  </si>
  <si>
    <t>461</t>
  </si>
  <si>
    <t>Оптовая торговля за вознаграждение или на договорной основе</t>
  </si>
  <si>
    <t>462</t>
  </si>
  <si>
    <t>463</t>
  </si>
  <si>
    <t>Оптовая торговля продуктами питания, напитками и табачными изделиями</t>
  </si>
  <si>
    <t>464</t>
  </si>
  <si>
    <t>Оптовая торговля непродовольственными потребительскими товарами</t>
  </si>
  <si>
    <t>465</t>
  </si>
  <si>
    <t>Оптовая торговля компьютерами, программным обеспечением и коммуникационным оборудованием</t>
  </si>
  <si>
    <t>466</t>
  </si>
  <si>
    <t>Согласно п. 3.1 Постановления  Совмина от 12.12.2011  № 1672
критерием  признания субъекта хозяйствования платежеспособным является наличие  коэффициента обеспеченности обязательств активами, значение которого менее или равно 1,
для лизинговых организаций  - менее или равно 1,2</t>
  </si>
  <si>
    <t>Оптовая торговля прочей техникой, оборудованием, деталями и принадлежностями к ним</t>
  </si>
  <si>
    <t>467</t>
  </si>
  <si>
    <t>Прочая специализированная оптовая торговля</t>
  </si>
  <si>
    <t>469</t>
  </si>
  <si>
    <t>Неспециализированная оптовая торговля товарами</t>
  </si>
  <si>
    <t>471</t>
  </si>
  <si>
    <t>472</t>
  </si>
  <si>
    <t>Розничная торговля продуктами питания, напитками и табачными изделиями в специализированных магазинах</t>
  </si>
  <si>
    <t>473</t>
  </si>
  <si>
    <t>Розничная торговля топливом в специализированных магазинах</t>
  </si>
  <si>
    <t>474</t>
  </si>
  <si>
    <t>Розничная торговля компьютерами, программным обеспечением и коммуникационным оборудованием в специализированных магазинах</t>
  </si>
  <si>
    <t>475</t>
  </si>
  <si>
    <t>Розничная торговля прочими бытовыми товарами в специализированных магазинах</t>
  </si>
  <si>
    <t>476</t>
  </si>
  <si>
    <t>Розничная торговля товарами культурно-развлекательного характера в специализированных магазинах</t>
  </si>
  <si>
    <t>477</t>
  </si>
  <si>
    <t>Розничная торговля прочими товарами в специализированных магазинах, не включенными в другие группировки</t>
  </si>
  <si>
    <t>478</t>
  </si>
  <si>
    <t>Розничная торговля в палатках, киосках и на рынках</t>
  </si>
  <si>
    <t>479</t>
  </si>
  <si>
    <t>Розничная торговля вне магазинов, палаток, киосков, рынков</t>
  </si>
  <si>
    <t>8. H. Транспортная деятельность, складирование, почтовая и курьерская деятельность</t>
  </si>
  <si>
    <t>491</t>
  </si>
  <si>
    <t>Деятельность пассажирского железнодорожного транспорта в междугородном и международном сообщениях</t>
  </si>
  <si>
    <t>492</t>
  </si>
  <si>
    <t>Деятельность грузового железнодорожного транспорта</t>
  </si>
  <si>
    <t>493</t>
  </si>
  <si>
    <t>Деятельность прочего пассажирского сухопутного транспорта</t>
  </si>
  <si>
    <t>494</t>
  </si>
  <si>
    <t>Деятельность грузового автомобильного транспорта и предоставление услуг по переезду (перемещению)</t>
  </si>
  <si>
    <t>495</t>
  </si>
  <si>
    <t>Деятельность трубопроводного транспорта</t>
  </si>
  <si>
    <t>Деятельность пассажирского морского и прибрежного транспорта</t>
  </si>
  <si>
    <t>Деятельность грузового морского и прибрежного транспорта</t>
  </si>
  <si>
    <t>Деятельность пассажирского речного транспорта</t>
  </si>
  <si>
    <t>Деятельность грузового речного транспорта</t>
  </si>
  <si>
    <t>Деятельность пассажирского воздушного транспорта</t>
  </si>
  <si>
    <t>Деятельность грузового воздушного транспорта и космического транспорта</t>
  </si>
  <si>
    <t>Складирование и хранение</t>
  </si>
  <si>
    <t>Вспомогательная деятельность в области перевозок</t>
  </si>
  <si>
    <t>531</t>
  </si>
  <si>
    <t>Почтовая деятельность в рамках предоставления услуг общего пользования</t>
  </si>
  <si>
    <t>532</t>
  </si>
  <si>
    <t>Прочая почтовая и курьерская деятельность</t>
  </si>
  <si>
    <t>9. I. Услуги по временному проживанию и питанию</t>
  </si>
  <si>
    <t>Предоставление услуг гостиницами и аналогичными местами для проживания</t>
  </si>
  <si>
    <t xml:space="preserve">Предоставление жилья на выходные дни и прочие периоды краткосрочного проживания </t>
  </si>
  <si>
    <t xml:space="preserve">Предоставление мест для проживания на территории кемпингов, лагерей </t>
  </si>
  <si>
    <t>559</t>
  </si>
  <si>
    <t xml:space="preserve">Предоставление услуг прочими местами для проживания </t>
  </si>
  <si>
    <t>561</t>
  </si>
  <si>
    <t>Деятельность ресторанов</t>
  </si>
  <si>
    <t>562</t>
  </si>
  <si>
    <t xml:space="preserve">Обслуживание мероприятий и прочие услуги по общественному питанию </t>
  </si>
  <si>
    <t>563</t>
  </si>
  <si>
    <t xml:space="preserve">Деятельность баров </t>
  </si>
  <si>
    <t>10.J.  Информация и связь</t>
  </si>
  <si>
    <t>Издание книг, периодических публикаций и другие виды издательской деятельности</t>
  </si>
  <si>
    <t>Издание программного обеспечения</t>
  </si>
  <si>
    <t>Деятельность по производству, распространению кино-, видеофильмов и телевизионных программ, показу кинофильмов</t>
  </si>
  <si>
    <t>Деятельность в сфере звукозаписи и издания музыкальных произведений</t>
  </si>
  <si>
    <t>Радиовещание</t>
  </si>
  <si>
    <t xml:space="preserve">Деятельность по созданию телевизионных программ и телевещание </t>
  </si>
  <si>
    <t>Деятельность в области проводной связи</t>
  </si>
  <si>
    <t>к Национальному стандарту бухгалтерского учета и отчетности "Индивидуальная бухгалтерская отчетность"
Форма</t>
  </si>
  <si>
    <t>к Национальному стандарту бухгалтерского учета и отчетности "Индивидуальная бухгалтерская отчетность"</t>
  </si>
  <si>
    <t>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</si>
  <si>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</si>
  <si>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</si>
  <si>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</si>
  <si>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</si>
  <si>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</si>
  <si>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</si>
  <si>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Совокупная прибыль (убыток)</t>
  </si>
  <si>
    <t>Результат движения денежных средств по инвестиционной деятельности</t>
  </si>
  <si>
    <t>Результат движения денежных средств по текущей деятельности</t>
  </si>
  <si>
    <t>Результат движения денежных средств по финансовой деятельности</t>
  </si>
  <si>
    <t>Результат движения денежных средств за отчетный период</t>
  </si>
  <si>
    <t xml:space="preserve">Остаток денежных средств и эквивалентов </t>
  </si>
  <si>
    <t xml:space="preserve">денежных средств на </t>
  </si>
  <si>
    <t>Влияние изменений курсов иностранных валют</t>
  </si>
  <si>
    <t>Деятельность в области беспроводной связи</t>
  </si>
  <si>
    <t>613</t>
  </si>
  <si>
    <t>Деятельность в области спутниковой связи</t>
  </si>
  <si>
    <t>619</t>
  </si>
  <si>
    <t>Прочая деятельность в области телекоммуникаций</t>
  </si>
  <si>
    <t>620</t>
  </si>
  <si>
    <t>Компьютерное программирование, консультационные и другие сопутствующие услуги</t>
  </si>
  <si>
    <t>Обработка данных, предоставление услуг по размещению информации и связанная с этим деятельность; деятельность веб-порталов</t>
  </si>
  <si>
    <t>639</t>
  </si>
  <si>
    <t>Деятельность информационных агентств и прочие виды информационного обслуживания</t>
  </si>
  <si>
    <t>11. K.Финансовая и страховая деятельность</t>
  </si>
  <si>
    <t>641</t>
  </si>
  <si>
    <t>Денежное посредничество</t>
  </si>
  <si>
    <t>642</t>
  </si>
  <si>
    <t>Деятельность холдинговых компаний</t>
  </si>
  <si>
    <t>643</t>
  </si>
  <si>
    <t>Деятельность трастовых компаний, инвестиционных фондов и аналогичных финансовых организаций</t>
  </si>
  <si>
    <t>649</t>
  </si>
  <si>
    <t>Прочие финансовые услуги, кроме страхования и дополнительного пенсионного обеспечения</t>
  </si>
  <si>
    <t>651</t>
  </si>
  <si>
    <t>Страхование</t>
  </si>
  <si>
    <t>652</t>
  </si>
  <si>
    <t>Перестрахование</t>
  </si>
  <si>
    <t>653</t>
  </si>
  <si>
    <t>Дополнительное пенсионное обеспечение</t>
  </si>
  <si>
    <t>661</t>
  </si>
  <si>
    <t>Вспомогательная деятельность в сфере финансовых услуг, кроме страхования и дополнительного пенсионного обеспечения</t>
  </si>
  <si>
    <t>662</t>
  </si>
  <si>
    <t>Вспомогательная деятельность в сфере страхования и дополнительного пенсионного обеспечения</t>
  </si>
  <si>
    <t>663</t>
  </si>
  <si>
    <t>Деятельность по управлению фондами</t>
  </si>
  <si>
    <t>12. L. Операции с недвижимым имуществом</t>
  </si>
  <si>
    <t>681</t>
  </si>
  <si>
    <t>Покупка и продажа собственного недвижимого имущества</t>
  </si>
  <si>
    <t>682</t>
  </si>
  <si>
    <t>Сдача внаем собственного и арендуемого недвижимого имущества</t>
  </si>
  <si>
    <t>683</t>
  </si>
  <si>
    <t>Операции с недвижимым имуществом за вознаграждение или на договорной основе</t>
  </si>
  <si>
    <t>13. М. Профессиональная, научная и техническая деятельность</t>
  </si>
  <si>
    <t>691</t>
  </si>
  <si>
    <t>Деятельность в области права</t>
  </si>
  <si>
    <t>692</t>
  </si>
  <si>
    <t>Деятельность в области бухгалтерского учета и аудита; консультирование по налогообложению</t>
  </si>
  <si>
    <t>Деятельность головных организаций</t>
  </si>
  <si>
    <t>Консультирование по вопросам управления</t>
  </si>
  <si>
    <t>Технические испытания, исследования, анализ и сертификация</t>
  </si>
  <si>
    <t>Рекламная деятельность</t>
  </si>
  <si>
    <t>Исследование конъюнктуры рынка и изучение общественного мнения</t>
  </si>
  <si>
    <t>Специализированные работы по дизайну</t>
  </si>
  <si>
    <t>Деятельность в области фотографии</t>
  </si>
  <si>
    <t>Деятельность по письменному и устному переводу</t>
  </si>
  <si>
    <t>749</t>
  </si>
  <si>
    <t>Прочая профессиональная, научная и техническая деятельность, не включенная в другие группировки</t>
  </si>
  <si>
    <t>Ветеринарная деятельность</t>
  </si>
  <si>
    <t>14. N. Деятельность в сфере административных и вспомогательных услуг</t>
  </si>
  <si>
    <t>771</t>
  </si>
  <si>
    <t>Аренда и лизинг автомобилей</t>
  </si>
  <si>
    <t>772</t>
  </si>
  <si>
    <t>Аренда и лизинг предметов личного потребления и бытовых товаров</t>
  </si>
  <si>
    <t>773</t>
  </si>
  <si>
    <t>Аренда и лизинг прочих машин, оборудования и материальных активов</t>
  </si>
  <si>
    <t>Аренда и лизинг продуктов интеллектуальной собственности и аналогичных продуктов, кроме объектов авторского права</t>
  </si>
  <si>
    <t>781</t>
  </si>
  <si>
    <t>Деятельность агентств по трудоустройству</t>
  </si>
  <si>
    <t>782</t>
  </si>
  <si>
    <t>Деятельность по предоставлению временной рабочей силы</t>
  </si>
  <si>
    <t>783</t>
  </si>
  <si>
    <t>Прочая деятельность по обеспечению рабочей силой</t>
  </si>
  <si>
    <t>791</t>
  </si>
  <si>
    <t>799</t>
  </si>
  <si>
    <t>Прочие услуги по бронированию и сопутствующая деятельность</t>
  </si>
  <si>
    <t>801</t>
  </si>
  <si>
    <t>Деятельность по обеспечению безопасности частных лиц и имущества</t>
  </si>
  <si>
    <t>802</t>
  </si>
  <si>
    <t>Деятельность в области систем обеспечения безопасности</t>
  </si>
  <si>
    <t>803</t>
  </si>
  <si>
    <t>Деятельность по проведению расследований</t>
  </si>
  <si>
    <t>811</t>
  </si>
  <si>
    <t>Комплексные услуги по обслуживанию зданий</t>
  </si>
  <si>
    <t>812</t>
  </si>
  <si>
    <t>Деятельность по чистке и уборке</t>
  </si>
  <si>
    <t>Деятельность по благоустройству и обслуживанию ландшафтных территорий</t>
  </si>
  <si>
    <t>821</t>
  </si>
  <si>
    <t>Деятельность в области офисного административного и вспомогательного обслуживания</t>
  </si>
  <si>
    <t>822</t>
  </si>
  <si>
    <t>Деятельность телефонных справочно-информационных служб</t>
  </si>
  <si>
    <t>823</t>
  </si>
  <si>
    <t>Организация конференций и профессиональных выставок</t>
  </si>
  <si>
    <t>829</t>
  </si>
  <si>
    <t>Деятельность по предоставлению вспомогательных коммерческих услуг, не включенная в другие группировки</t>
  </si>
  <si>
    <t>15. Q. Здравоохранение и социальные услуги</t>
  </si>
  <si>
    <t>Деятельность организаций, оказывающих медицинскую помощь</t>
  </si>
  <si>
    <t>16. R. Творчество, спорт, развлечения и отдых</t>
  </si>
  <si>
    <t>Деятельность в области физической культуры и спорта</t>
  </si>
  <si>
    <t>17. S. Предоставление прочих видов услуг</t>
  </si>
  <si>
    <t>Деятельность организаций, основанных на членстве, объединяющих по сферам предпринимательской и профессиональной деятельности</t>
  </si>
  <si>
    <t>Деятельность профессиональных союзов</t>
  </si>
  <si>
    <t>Деятельность прочих организаций, основанных на членстве</t>
  </si>
  <si>
    <t>Ремонт компьютеров и коммуникационного оборудования</t>
  </si>
  <si>
    <t>Ремонт предметов личного пользования и бытовых изделий</t>
  </si>
  <si>
    <t>Предоставление прочих индивидуальных услуг</t>
  </si>
  <si>
    <t>18. Прочие виды экономической деятельности</t>
  </si>
  <si>
    <t>Вид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</si>
  <si>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10"/>
        <rFont val="Times New Roman"/>
        <family val="1"/>
      </rPr>
      <t>не более 0,85</t>
    </r>
  </si>
  <si>
    <t>Коэффициент оборачиваемости оборотных средств</t>
  </si>
  <si>
    <t xml:space="preserve">Наименование статей баланса организации </t>
  </si>
  <si>
    <t xml:space="preserve">прирост (+), 
снижение (-) </t>
  </si>
  <si>
    <t>удельный вес, %</t>
  </si>
  <si>
    <t>удель-ный вес, %</t>
  </si>
  <si>
    <t xml:space="preserve">1 </t>
  </si>
  <si>
    <t xml:space="preserve">1.1 </t>
  </si>
  <si>
    <t xml:space="preserve">1.2 </t>
  </si>
  <si>
    <t xml:space="preserve">1.3 </t>
  </si>
  <si>
    <t xml:space="preserve">1.4 </t>
  </si>
  <si>
    <t xml:space="preserve">1.5 </t>
  </si>
  <si>
    <t xml:space="preserve">2 </t>
  </si>
  <si>
    <t xml:space="preserve">2.1 </t>
  </si>
  <si>
    <t xml:space="preserve">2.2 </t>
  </si>
  <si>
    <t xml:space="preserve">2.3 </t>
  </si>
  <si>
    <t xml:space="preserve">2.4 </t>
  </si>
  <si>
    <t xml:space="preserve">2.5 </t>
  </si>
  <si>
    <t xml:space="preserve">2.6 </t>
  </si>
  <si>
    <t xml:space="preserve">2.7 </t>
  </si>
  <si>
    <t xml:space="preserve">2.8 </t>
  </si>
  <si>
    <t xml:space="preserve">Показатель бухгалтерского баланса </t>
  </si>
  <si>
    <t xml:space="preserve">основные средства  (строка 110) </t>
  </si>
  <si>
    <t xml:space="preserve">нематериальные активы  (строка 120) </t>
  </si>
  <si>
    <t xml:space="preserve">доходные вложения в материальные активы (строка 130) </t>
  </si>
  <si>
    <t xml:space="preserve">Долгосрочные активы (строка 190): </t>
  </si>
  <si>
    <t xml:space="preserve">вложения в долгосрочные активы 
(строка 140): </t>
  </si>
  <si>
    <t xml:space="preserve">долгосрочные финансовые вложения (строка 150) </t>
  </si>
  <si>
    <t>1.6</t>
  </si>
  <si>
    <t>1.7</t>
  </si>
  <si>
    <t>1.8</t>
  </si>
  <si>
    <t>Рыбоводство</t>
  </si>
  <si>
    <t>отложенные налоговые активы (стр. 160)</t>
  </si>
  <si>
    <t>долгосрочная дебиторская задолженность (стр. 170)</t>
  </si>
  <si>
    <t>прочие долгосрочные активы (стр. 180)</t>
  </si>
  <si>
    <t xml:space="preserve">Краткосрочные активы  (строка 290): </t>
  </si>
  <si>
    <t xml:space="preserve">запасы  (строка 210): </t>
  </si>
  <si>
    <t xml:space="preserve">долгосрочные активы, предназначенные для реализации  (строка 220) </t>
  </si>
  <si>
    <t xml:space="preserve">расходы будущих периодов  (строка 230) </t>
  </si>
  <si>
    <t xml:space="preserve">налог на добавленную стоимость по приобретенным товарам, работам, услугам  (строка 240) </t>
  </si>
  <si>
    <t xml:space="preserve">краткосрочная дебиторская задолженность (строка 250) </t>
  </si>
  <si>
    <t xml:space="preserve">краткосрочные финансовые вложения  (строка 260) </t>
  </si>
  <si>
    <t xml:space="preserve">денежные средства и их эквиваленты (строка 270) </t>
  </si>
  <si>
    <t xml:space="preserve">прочие краткосрочные активы  (строка 280) </t>
  </si>
  <si>
    <t>Долгосрочные активы</t>
  </si>
  <si>
    <t>Краткосрочные активы</t>
  </si>
  <si>
    <t xml:space="preserve">прирост (+),                      снижение (-) </t>
  </si>
  <si>
    <t>Анализ структуры разделов III - V  бухгалтерского баланса</t>
  </si>
  <si>
    <t xml:space="preserve">Собственный капитал (строка 490) </t>
  </si>
  <si>
    <t>прочие краткосрочные обязательства
(стр. 670)</t>
  </si>
  <si>
    <t>резервы предстоящих платежей (стр. 660)</t>
  </si>
  <si>
    <t xml:space="preserve">обязательства, предназначенные для реализации
(строка 640) </t>
  </si>
  <si>
    <t>краткосрочная часть долгосрочных обязательств (строка 620)</t>
  </si>
  <si>
    <t xml:space="preserve">доходы будущих периодов (строка 650) </t>
  </si>
  <si>
    <t>Собственный капитал</t>
  </si>
  <si>
    <t>3.3.1</t>
  </si>
  <si>
    <t>3.3.2</t>
  </si>
  <si>
    <t>по налогам и сборам (стр. 633)</t>
  </si>
  <si>
    <t>по социальному страхованию и обеспечению (стр. 634)</t>
  </si>
  <si>
    <t>краткосрочная кредиторская задолженность (строка 630):</t>
  </si>
  <si>
    <t>На момент установления неплатеже-     способности</t>
  </si>
  <si>
    <t>Анализ структуры разделов I и II бухгалтерского баланса</t>
  </si>
  <si>
    <t>Коэффициент финансовой независимости</t>
  </si>
  <si>
    <t>Кфн&gt;=0,4 - 0,6</t>
  </si>
  <si>
    <t>Ккап&lt;=1,0</t>
  </si>
  <si>
    <t>(наименование субъекта хозяйствования)</t>
  </si>
  <si>
    <t>Нормативное значение коэффициента</t>
  </si>
  <si>
    <t xml:space="preserve">Коэффициент капитализации
</t>
  </si>
  <si>
    <t xml:space="preserve">Баланс (строка 300) </t>
  </si>
  <si>
    <t>X</t>
  </si>
  <si>
    <t>Краткие выводы:</t>
  </si>
  <si>
    <t>2</t>
  </si>
  <si>
    <t>3</t>
  </si>
  <si>
    <t>3.1</t>
  </si>
  <si>
    <t>3.2</t>
  </si>
  <si>
    <t>3.3</t>
  </si>
  <si>
    <t>3.4</t>
  </si>
  <si>
    <t>3.5</t>
  </si>
  <si>
    <t>3.6</t>
  </si>
  <si>
    <t>3.7</t>
  </si>
  <si>
    <t>1</t>
  </si>
  <si>
    <t xml:space="preserve">Долгосрочные обязательства 
(строка 590): </t>
  </si>
  <si>
    <t xml:space="preserve">Краткосрочные обязательства 
(строка 690): </t>
  </si>
  <si>
    <t xml:space="preserve">краткосрочные кредиты и займы 
(строка 610) </t>
  </si>
  <si>
    <t xml:space="preserve">Баланс (строка 700) </t>
  </si>
  <si>
    <t>Х</t>
  </si>
  <si>
    <t>Наименование показателя</t>
  </si>
  <si>
    <t>Формула расчета</t>
  </si>
  <si>
    <t>Обязательства</t>
  </si>
  <si>
    <t>прирост (+), снижение (-)</t>
  </si>
  <si>
    <t>Баланс</t>
  </si>
  <si>
    <t>Прочие виды экономической деятельности</t>
  </si>
  <si>
    <t>Группа</t>
  </si>
  <si>
    <t>Коэф.</t>
  </si>
  <si>
    <t>Результаты расчета коэффициентов платежеспособности субъекта хозяйствования</t>
  </si>
  <si>
    <t>Приложение</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</si>
  <si>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</si>
  <si>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</si>
  <si>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</si>
  <si>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</si>
  <si>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</si>
  <si>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</si>
  <si>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</si>
  <si>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</si>
  <si>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</si>
  <si>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</si>
  <si>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</si>
  <si>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</si>
  <si>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</si>
  <si>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</si>
  <si>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</si>
  <si>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</si>
  <si>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</si>
  <si>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</si>
  <si>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</si>
  <si>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</si>
  <si>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</si>
  <si>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</si>
  <si>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</si>
  <si>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</si>
  <si>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</si>
  <si>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</si>
  <si>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</si>
  <si>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</si>
  <si>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Приложение 3</t>
  </si>
  <si>
    <t>Устав-ный капитал</t>
  </si>
  <si>
    <t>Неопла-ченная часть уставного капитала</t>
  </si>
  <si>
    <t>Собст-венные акции (доли в уставном капитале)</t>
  </si>
  <si>
    <t xml:space="preserve">Резерв-ный капитал </t>
  </si>
  <si>
    <t>Добавоч-ный капитал</t>
  </si>
  <si>
    <t>Прочие платежи, исчисляемые из прибыли (дохода)</t>
  </si>
  <si>
    <t>об изменении собственного капитала</t>
  </si>
  <si>
    <t>об использовании целевого финансирования</t>
  </si>
  <si>
    <t xml:space="preserve">амортизация основных средств и иного имущества </t>
  </si>
  <si>
    <t>326</t>
  </si>
  <si>
    <t>Отчет об изменении собственного капитала</t>
  </si>
  <si>
    <t>Отчет об использовании целевого финансирования</t>
  </si>
  <si>
    <t>Нераспре-деленная прибыль (непокрытый убыток)</t>
  </si>
  <si>
    <t>Чистая прибыль (убыток)</t>
  </si>
  <si>
    <t>Итого</t>
  </si>
  <si>
    <t>8</t>
  </si>
  <si>
    <t xml:space="preserve">Остаток на </t>
  </si>
  <si>
    <t>УВЯЗКИ ПОКАЗАТЕЛЕЙ МЕЖДУ ФОРМАМИ БУХГАЛТЕРСКОЙ ОТЧЕТНОСТИ</t>
  </si>
  <si>
    <t>Корректировки в связи с изменением учетной политики</t>
  </si>
  <si>
    <t>Корректировки в связи с исправлением ошибок</t>
  </si>
  <si>
    <t xml:space="preserve">Скорректированный остаток на </t>
  </si>
  <si>
    <t>Увеличение собственного капитала – всего</t>
  </si>
  <si>
    <t xml:space="preserve">чистая прибыль </t>
  </si>
  <si>
    <t>переоценка долгосрочных активов</t>
  </si>
  <si>
    <t>доходы от прочих операций, не включаемые в чистую прибыль (убыток)</t>
  </si>
  <si>
    <t>ОАО "Белремстройсвязь"</t>
  </si>
  <si>
    <t>Открытое акционерное общество</t>
  </si>
  <si>
    <t>тыс.руб.</t>
  </si>
  <si>
    <t>220049,г.Минск,пер.Чайковского,3</t>
  </si>
  <si>
    <t>Министерство связи  и информатизации РБ</t>
  </si>
  <si>
    <t>Строительство</t>
  </si>
  <si>
    <t>И.Н. Курак</t>
  </si>
  <si>
    <t>Т.Г. Кузичева</t>
  </si>
  <si>
    <t>09.03.2023г.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</si>
</sst>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FC19]d\ mmmm\ yyyy\ &quot;г.&quot;"/>
    <numFmt numFmtId="169" formatCode="_-* #,##0_р_._-;\-* #,##0_р_._-;_-* &quot;-&quot;??_р_._-;_-@_-"/>
    <numFmt numFmtId="170" formatCode="[$-F800]dddd\,\ mmmm\ dd\,\ yyyy"/>
    <numFmt numFmtId="171" formatCode="0.0%"/>
    <numFmt numFmtId="172" formatCode="&quot;= &quot;0.0%&quot; ..&quot;"/>
    <numFmt numFmtId="173" formatCode="&quot;... &quot;0.0%"/>
    <numFmt numFmtId="174" formatCode="_(#,##0_);\(#,##0\);_(* &quot;-&quot;??_);_(@_)"/>
    <numFmt numFmtId="175" formatCode="[$-FC19]d\ mmmm\ yyyy\ &quot;года&quot;"/>
    <numFmt numFmtId="176" formatCode="[$-FC19]&quot;На &quot;d\ mmmm\ yyyy\ &quot;года&quot;"/>
    <numFmt numFmtId="177" formatCode="[$-FC19]\ yyyy\ &quot;года&quot;"/>
    <numFmt numFmtId="178" formatCode="[$-FC19]&quot;за &quot;mmmm"/>
    <numFmt numFmtId="179" formatCode="[$-FC19]d&quot;.&quot;mm&quot;.&quot;yyyy\ &quot;г.&quot;"/>
    <numFmt numFmtId="180" formatCode="[$-FC19]&quot;на &quot;d\ mmmm\ yyyy\ &quot;года&quot;"/>
    <numFmt numFmtId="181" formatCode="\(#,##0\);\(#,##0\);_(* &quot;-&quot;??_);_(@_)"/>
    <numFmt numFmtId="182" formatCode="_(#\ ##0_);\(#\ ##0\);_(* &quot;-&quot;??_);_(@_)"/>
    <numFmt numFmtId="183" formatCode="_-* #\ ##0.00_р_._-;\-* #\ ##0.00_р_._-;_-* &quot;-&quot;??_р_._-;_-@_-"/>
    <numFmt numFmtId="184" formatCode="_-* #\ ##0_р_._-;\-* #\ ##0_р_._-;_-* &quot;-&quot;_р_._-;_-@_-"/>
  </numFmts>
  <fonts count="116">
    <font>
      <sz val="10"/>
      <name val="Arial Cyr"/>
      <family val="0"/>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u val="single"/>
      <sz val="10"/>
      <color indexed="12"/>
      <name val="Arial Cyr"/>
      <family val="0"/>
    </font>
    <font>
      <u val="single"/>
      <sz val="10"/>
      <color indexed="36"/>
      <name val="Arial Cyr"/>
      <family val="0"/>
    </font>
    <font>
      <b/>
      <sz val="10"/>
      <name val="Tahoma"/>
      <family val="2"/>
    </font>
    <font>
      <b/>
      <sz val="10"/>
      <name val="Trajan Pro"/>
      <family val="1"/>
    </font>
    <font>
      <sz val="10"/>
      <name val="Trajan Pro"/>
      <family val="1"/>
    </font>
    <font>
      <b/>
      <sz val="10"/>
      <color indexed="12"/>
      <name val="Times New Roman"/>
      <family val="1"/>
    </font>
    <font>
      <sz val="10"/>
      <name val="Tahoma"/>
      <family val="2"/>
    </font>
    <font>
      <sz val="10"/>
      <color indexed="12"/>
      <name val="Times New Roman"/>
      <family val="1"/>
    </font>
    <font>
      <sz val="10"/>
      <name val="TimesET"/>
      <family val="0"/>
    </font>
    <font>
      <i/>
      <sz val="8"/>
      <name val="Times New Roman"/>
      <family val="1"/>
    </font>
    <font>
      <sz val="10"/>
      <color indexed="22"/>
      <name val="Times New Roman"/>
      <family val="1"/>
    </font>
    <font>
      <sz val="8"/>
      <color indexed="22"/>
      <name val="Times New Roman"/>
      <family val="1"/>
    </font>
    <font>
      <vertAlign val="subscript"/>
      <sz val="10"/>
      <name val="Times New Roman"/>
      <family val="1"/>
    </font>
    <font>
      <sz val="8"/>
      <color indexed="63"/>
      <name val="Times New Roman"/>
      <family val="1"/>
    </font>
    <font>
      <b/>
      <sz val="8"/>
      <name val="Tahoma"/>
      <family val="2"/>
    </font>
    <font>
      <sz val="8"/>
      <name val="Tahoma"/>
      <family val="2"/>
    </font>
    <font>
      <b/>
      <sz val="10"/>
      <name val="Arial Cyr"/>
      <family val="0"/>
    </font>
    <font>
      <b/>
      <sz val="8"/>
      <name val="Times New Roman"/>
      <family val="1"/>
    </font>
    <font>
      <b/>
      <sz val="10"/>
      <color indexed="22"/>
      <name val="Times New Roman"/>
      <family val="1"/>
    </font>
    <font>
      <b/>
      <sz val="12"/>
      <name val="Times New Roman"/>
      <family val="1"/>
    </font>
    <font>
      <sz val="10"/>
      <color indexed="22"/>
      <name val="Arial Cyr"/>
      <family val="0"/>
    </font>
    <font>
      <b/>
      <i/>
      <sz val="8"/>
      <name val="Times New Roman"/>
      <family val="1"/>
    </font>
    <font>
      <sz val="8"/>
      <color indexed="12"/>
      <name val="Times New Roman"/>
      <family val="1"/>
    </font>
    <font>
      <b/>
      <i/>
      <vertAlign val="subscript"/>
      <sz val="12"/>
      <name val="Times New Roman"/>
      <family val="1"/>
    </font>
    <font>
      <b/>
      <i/>
      <sz val="12"/>
      <name val="Times New Roman"/>
      <family val="1"/>
    </font>
    <font>
      <sz val="12"/>
      <name val="Arial Cyr"/>
      <family val="0"/>
    </font>
    <font>
      <u val="single"/>
      <sz val="11"/>
      <name val="Times New Roman"/>
      <family val="1"/>
    </font>
    <font>
      <b/>
      <sz val="10"/>
      <color indexed="16"/>
      <name val="Times New Roman"/>
      <family val="1"/>
    </font>
    <font>
      <b/>
      <sz val="10.5"/>
      <color indexed="16"/>
      <name val="Times New Roman"/>
      <family val="1"/>
    </font>
    <font>
      <b/>
      <u val="single"/>
      <sz val="10.5"/>
      <color indexed="16"/>
      <name val="Times New Roman"/>
      <family val="1"/>
    </font>
    <font>
      <b/>
      <sz val="10.5"/>
      <color indexed="10"/>
      <name val="Times New Roman"/>
      <family val="1"/>
    </font>
    <font>
      <sz val="11"/>
      <color indexed="22"/>
      <name val="Times New Roman"/>
      <family val="1"/>
    </font>
    <font>
      <sz val="12"/>
      <name val="Times New Roman"/>
      <family val="1"/>
    </font>
    <font>
      <sz val="10"/>
      <color indexed="9"/>
      <name val="Times New Roman"/>
      <family val="1"/>
    </font>
    <font>
      <b/>
      <sz val="10"/>
      <color indexed="9"/>
      <name val="Times New Roman"/>
      <family val="1"/>
    </font>
    <font>
      <b/>
      <sz val="11"/>
      <color indexed="22"/>
      <name val="Times New Roman"/>
      <family val="1"/>
    </font>
    <font>
      <b/>
      <sz val="11"/>
      <color indexed="60"/>
      <name val="Times New Roman"/>
      <family val="1"/>
    </font>
    <font>
      <b/>
      <u val="single"/>
      <sz val="11"/>
      <color indexed="60"/>
      <name val="Times New Roman"/>
      <family val="1"/>
    </font>
    <font>
      <sz val="10"/>
      <color indexed="10"/>
      <name val="Times New Roman"/>
      <family val="1"/>
    </font>
    <font>
      <b/>
      <sz val="8.5"/>
      <name val="Times New Roman"/>
      <family val="1"/>
    </font>
    <font>
      <b/>
      <sz val="9"/>
      <color indexed="12"/>
      <name val="Times New Roman"/>
      <family val="1"/>
    </font>
    <font>
      <b/>
      <sz val="11"/>
      <color indexed="12"/>
      <name val="Times New Roman"/>
      <family val="1"/>
    </font>
    <font>
      <b/>
      <i/>
      <sz val="7"/>
      <name val="Times New Roman"/>
      <family val="1"/>
    </font>
    <font>
      <b/>
      <sz val="16"/>
      <name val="Times New Roman"/>
      <family val="1"/>
    </font>
    <font>
      <b/>
      <sz val="14"/>
      <name val="Times New Roman"/>
      <family val="1"/>
    </font>
    <font>
      <vertAlign val="superscript"/>
      <sz val="11"/>
      <name val="Times New Roman"/>
      <family val="1"/>
    </font>
    <font>
      <sz val="10"/>
      <name val="Arial"/>
      <family val="2"/>
    </font>
    <font>
      <sz val="7.5"/>
      <name val="Times New Roman"/>
      <family val="1"/>
    </font>
    <font>
      <sz val="10"/>
      <color indexed="16"/>
      <name val="Times New Roman"/>
      <family val="1"/>
    </font>
    <font>
      <sz val="10"/>
      <color indexed="8"/>
      <name val="Times New Roman"/>
      <family val="0"/>
    </font>
    <font>
      <sz val="9"/>
      <color indexed="8"/>
      <name val="Times New Roman"/>
      <family val="0"/>
    </font>
    <font>
      <b/>
      <sz val="9"/>
      <color indexed="8"/>
      <name val="Times New Roman"/>
      <family val="0"/>
    </font>
    <font>
      <b/>
      <sz val="10.5"/>
      <color indexed="8"/>
      <name val="Times New Roman"/>
      <family val="0"/>
    </font>
    <font>
      <sz val="6.9"/>
      <color indexed="8"/>
      <name val="Times New Roman"/>
      <family val="0"/>
    </font>
    <font>
      <sz val="10.5"/>
      <color indexed="8"/>
      <name val="Times New Roman"/>
      <family val="0"/>
    </font>
    <font>
      <sz val="8.5"/>
      <color indexed="8"/>
      <name val="Times New Roman"/>
      <family val="0"/>
    </font>
    <font>
      <sz val="8.1"/>
      <color indexed="8"/>
      <name val="Times New Roman"/>
      <family val="0"/>
    </font>
    <font>
      <sz val="14.25"/>
      <color indexed="8"/>
      <name val="Times New Roman"/>
      <family val="0"/>
    </font>
    <font>
      <sz val="7.9"/>
      <color indexed="8"/>
      <name val="Times New Roman"/>
      <family val="0"/>
    </font>
    <font>
      <sz val="8.75"/>
      <color indexed="8"/>
      <name val="Times New Roman"/>
      <family val="0"/>
    </font>
    <font>
      <sz val="7.75"/>
      <color indexed="8"/>
      <name val="Times New Roman"/>
      <family val="0"/>
    </font>
    <font>
      <sz val="9.75"/>
      <color indexed="8"/>
      <name val="Times New Roman"/>
      <family val="0"/>
    </font>
    <font>
      <sz val="8.25"/>
      <color indexed="8"/>
      <name val="Times New Roman"/>
      <family val="0"/>
    </font>
    <font>
      <b/>
      <sz val="9.75"/>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8"/>
      <name val="Arial Cyr"/>
      <family val="0"/>
    </font>
    <font>
      <b/>
      <sz val="10"/>
      <color indexed="8"/>
      <name val="Times New Roman"/>
      <family val="0"/>
    </font>
    <font>
      <b/>
      <sz val="8"/>
      <color indexed="8"/>
      <name val="Times New Roman"/>
      <family val="0"/>
    </font>
    <font>
      <b/>
      <sz val="13.25"/>
      <color indexed="8"/>
      <name val="Times New Roman"/>
      <family val="0"/>
    </font>
    <font>
      <b/>
      <sz val="11.7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style="thin"/>
      <top>
        <color indexed="63"/>
      </top>
      <bottom style="thin"/>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thin"/>
      <bottom style="thin"/>
    </border>
    <border>
      <left style="medium"/>
      <right/>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bottom style="medium"/>
    </border>
    <border>
      <left style="thin"/>
      <right style="medium"/>
      <top/>
      <bottom style="medium"/>
    </border>
    <border>
      <left style="medium"/>
      <right style="medium"/>
      <top style="thin"/>
      <bottom style="mediu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0"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100" fillId="25" borderId="1" applyNumberFormat="0" applyAlignment="0" applyProtection="0"/>
    <xf numFmtId="0" fontId="101" fillId="26" borderId="2" applyNumberFormat="0" applyAlignment="0" applyProtection="0"/>
    <xf numFmtId="0" fontId="102" fillId="26" borderId="1" applyNumberFormat="0" applyAlignment="0" applyProtection="0"/>
    <xf numFmtId="0" fontId="12"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27" borderId="7" applyNumberFormat="0" applyAlignment="0" applyProtection="0"/>
    <xf numFmtId="0" fontId="108" fillId="0" borderId="0" applyNumberFormat="0" applyFill="0" applyBorder="0" applyAlignment="0" applyProtection="0"/>
    <xf numFmtId="0" fontId="109" fillId="28" borderId="0" applyNumberFormat="0" applyBorder="0" applyAlignment="0" applyProtection="0"/>
    <xf numFmtId="0" fontId="20" fillId="0" borderId="0">
      <alignment/>
      <protection/>
    </xf>
    <xf numFmtId="0" fontId="13" fillId="0" borderId="0" applyNumberFormat="0" applyFill="0" applyBorder="0" applyAlignment="0" applyProtection="0"/>
    <xf numFmtId="0" fontId="110" fillId="29" borderId="0" applyNumberFormat="0" applyBorder="0" applyAlignment="0" applyProtection="0"/>
    <xf numFmtId="0" fontId="11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14" fillId="31" borderId="0" applyNumberFormat="0" applyBorder="0" applyAlignment="0" applyProtection="0"/>
  </cellStyleXfs>
  <cellXfs count="823">
    <xf numFmtId="0" fontId="0" fillId="0" borderId="0" xfId="0" applyAlignment="1">
      <alignment/>
    </xf>
    <xf numFmtId="0" fontId="0" fillId="32" borderId="0" xfId="0" applyFill="1" applyAlignment="1">
      <alignment/>
    </xf>
    <xf numFmtId="0" fontId="0" fillId="32" borderId="0" xfId="0" applyFill="1" applyBorder="1" applyAlignment="1" applyProtection="1">
      <alignment horizontal="left" vertical="center"/>
      <protection locked="0"/>
    </xf>
    <xf numFmtId="0" fontId="3" fillId="32"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3" fillId="33" borderId="0"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9" fillId="33"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8" fillId="33" borderId="0" xfId="0" applyFont="1" applyFill="1" applyBorder="1" applyAlignment="1" applyProtection="1">
      <alignment horizontal="center" vertical="center"/>
      <protection locked="0"/>
    </xf>
    <xf numFmtId="0" fontId="8" fillId="33" borderId="0" xfId="0" applyFont="1" applyFill="1" applyBorder="1" applyAlignment="1" applyProtection="1" quotePrefix="1">
      <alignment horizontal="center" vertical="center"/>
      <protection locked="0"/>
    </xf>
    <xf numFmtId="0" fontId="11" fillId="33"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wrapText="1" indent="2"/>
      <protection locked="0"/>
    </xf>
    <xf numFmtId="0" fontId="5" fillId="33" borderId="11"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protection locked="0"/>
    </xf>
    <xf numFmtId="170" fontId="1" fillId="33" borderId="0" xfId="0" applyNumberFormat="1" applyFont="1" applyFill="1" applyBorder="1" applyAlignment="1" applyProtection="1">
      <alignment horizontal="left" vertical="center"/>
      <protection locked="0"/>
    </xf>
    <xf numFmtId="49" fontId="17" fillId="32" borderId="0" xfId="0" applyNumberFormat="1" applyFont="1" applyFill="1" applyBorder="1" applyAlignment="1" applyProtection="1">
      <alignment horizontal="left" vertical="center"/>
      <protection locked="0"/>
    </xf>
    <xf numFmtId="49" fontId="17" fillId="32" borderId="0" xfId="0" applyNumberFormat="1" applyFont="1" applyFill="1" applyBorder="1" applyAlignment="1" applyProtection="1" quotePrefix="1">
      <alignment horizontal="left" vertical="center"/>
      <protection locked="0"/>
    </xf>
    <xf numFmtId="0" fontId="5" fillId="33" borderId="12" xfId="0" applyFont="1" applyFill="1" applyBorder="1" applyAlignment="1">
      <alignment horizontal="center" vertical="top" wrapText="1"/>
    </xf>
    <xf numFmtId="0" fontId="0" fillId="33" borderId="0" xfId="0" applyFill="1" applyAlignment="1">
      <alignment/>
    </xf>
    <xf numFmtId="0" fontId="28" fillId="32" borderId="0" xfId="0" applyFont="1" applyFill="1" applyAlignment="1">
      <alignment/>
    </xf>
    <xf numFmtId="0" fontId="0" fillId="32" borderId="0" xfId="0" applyFill="1" applyAlignment="1">
      <alignment horizontal="left"/>
    </xf>
    <xf numFmtId="0" fontId="28" fillId="33" borderId="0" xfId="0" applyFont="1" applyFill="1" applyAlignment="1">
      <alignment/>
    </xf>
    <xf numFmtId="0" fontId="0" fillId="33" borderId="0" xfId="0" applyFill="1" applyAlignment="1">
      <alignment horizontal="left"/>
    </xf>
    <xf numFmtId="0" fontId="5" fillId="33" borderId="12" xfId="0" applyFont="1" applyFill="1" applyBorder="1" applyAlignment="1">
      <alignment vertical="top" wrapText="1"/>
    </xf>
    <xf numFmtId="49" fontId="5" fillId="33" borderId="12" xfId="0" applyNumberFormat="1" applyFont="1" applyFill="1" applyBorder="1" applyAlignment="1" applyProtection="1">
      <alignment horizontal="center" vertical="center" wrapText="1"/>
      <protection locked="0"/>
    </xf>
    <xf numFmtId="0" fontId="0" fillId="32" borderId="0" xfId="0" applyFill="1" applyAlignment="1" applyProtection="1">
      <alignment/>
      <protection locked="0"/>
    </xf>
    <xf numFmtId="165" fontId="32" fillId="32" borderId="0" xfId="0" applyNumberFormat="1" applyFont="1" applyFill="1" applyAlignment="1" applyProtection="1">
      <alignment/>
      <protection locked="0"/>
    </xf>
    <xf numFmtId="0" fontId="32" fillId="32" borderId="0" xfId="0" applyFont="1" applyFill="1" applyAlignment="1" applyProtection="1">
      <alignment/>
      <protection locked="0"/>
    </xf>
    <xf numFmtId="49" fontId="5" fillId="33" borderId="10"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0" fontId="0" fillId="33" borderId="11" xfId="0" applyFill="1" applyBorder="1" applyAlignment="1" applyProtection="1">
      <alignment/>
      <protection locked="0"/>
    </xf>
    <xf numFmtId="0" fontId="0" fillId="33" borderId="0" xfId="0" applyFill="1" applyBorder="1" applyAlignment="1" applyProtection="1">
      <alignment/>
      <protection locked="0"/>
    </xf>
    <xf numFmtId="49" fontId="5" fillId="33" borderId="11" xfId="0" applyNumberFormat="1" applyFont="1" applyFill="1" applyBorder="1" applyAlignment="1" applyProtection="1">
      <alignment horizontal="center" vertical="center" wrapText="1"/>
      <protection locked="0"/>
    </xf>
    <xf numFmtId="0" fontId="0" fillId="33" borderId="11" xfId="0" applyFill="1" applyBorder="1" applyAlignment="1" applyProtection="1">
      <alignment horizontal="center" vertical="center"/>
      <protection locked="0"/>
    </xf>
    <xf numFmtId="0" fontId="0" fillId="33" borderId="0" xfId="0" applyFill="1" applyAlignment="1" applyProtection="1">
      <alignment/>
      <protection hidden="1"/>
    </xf>
    <xf numFmtId="0" fontId="0" fillId="32" borderId="0" xfId="0" applyFill="1" applyAlignment="1" applyProtection="1">
      <alignment/>
      <protection hidden="1"/>
    </xf>
    <xf numFmtId="0" fontId="5" fillId="33" borderId="0" xfId="0" applyFont="1" applyFill="1" applyAlignment="1" applyProtection="1">
      <alignment/>
      <protection hidden="1"/>
    </xf>
    <xf numFmtId="0" fontId="5" fillId="32" borderId="0" xfId="0" applyFont="1" applyFill="1" applyAlignment="1" applyProtection="1">
      <alignment/>
      <protection hidden="1"/>
    </xf>
    <xf numFmtId="0" fontId="7" fillId="32" borderId="0" xfId="0" applyFont="1" applyFill="1" applyBorder="1" applyAlignment="1" applyProtection="1">
      <alignment vertical="top" wrapText="1"/>
      <protection hidden="1"/>
    </xf>
    <xf numFmtId="0" fontId="22" fillId="32" borderId="0" xfId="0" applyFont="1" applyFill="1" applyBorder="1" applyAlignment="1" applyProtection="1">
      <alignment/>
      <protection hidden="1"/>
    </xf>
    <xf numFmtId="0" fontId="11" fillId="33" borderId="12" xfId="0" applyFont="1" applyFill="1" applyBorder="1" applyAlignment="1" applyProtection="1">
      <alignment horizontal="center" vertical="center" wrapText="1"/>
      <protection hidden="1"/>
    </xf>
    <xf numFmtId="0" fontId="11" fillId="33" borderId="12" xfId="0" applyFont="1" applyFill="1" applyBorder="1" applyAlignment="1" applyProtection="1">
      <alignment horizontal="center" vertical="top" wrapText="1"/>
      <protection hidden="1"/>
    </xf>
    <xf numFmtId="0" fontId="5" fillId="33" borderId="12" xfId="0" applyFont="1" applyFill="1" applyBorder="1" applyAlignment="1" applyProtection="1">
      <alignment horizontal="center" vertical="top" wrapText="1"/>
      <protection hidden="1"/>
    </xf>
    <xf numFmtId="0" fontId="5" fillId="33" borderId="12" xfId="0" applyFont="1" applyFill="1" applyBorder="1" applyAlignment="1" applyProtection="1">
      <alignment horizontal="center" vertical="center"/>
      <protection hidden="1"/>
    </xf>
    <xf numFmtId="2" fontId="25" fillId="32" borderId="0" xfId="53" applyNumberFormat="1" applyFont="1" applyFill="1" applyBorder="1" applyAlignment="1" applyProtection="1">
      <alignment vertical="top"/>
      <protection hidden="1"/>
    </xf>
    <xf numFmtId="0" fontId="2" fillId="32" borderId="12" xfId="0" applyFont="1" applyFill="1" applyBorder="1" applyAlignment="1" applyProtection="1">
      <alignment horizontal="center" vertical="top" wrapText="1"/>
      <protection hidden="1"/>
    </xf>
    <xf numFmtId="0" fontId="5" fillId="32" borderId="0" xfId="0" applyFont="1" applyFill="1" applyBorder="1" applyAlignment="1" applyProtection="1">
      <alignment/>
      <protection hidden="1"/>
    </xf>
    <xf numFmtId="0" fontId="25" fillId="32" borderId="0" xfId="53" applyFont="1" applyFill="1" applyBorder="1" applyAlignment="1" applyProtection="1">
      <alignment horizontal="right" vertical="top"/>
      <protection hidden="1"/>
    </xf>
    <xf numFmtId="0" fontId="25" fillId="32" borderId="0" xfId="53" applyFont="1" applyFill="1" applyBorder="1" applyAlignment="1" applyProtection="1">
      <alignment horizontal="left" vertical="top" indent="1"/>
      <protection hidden="1"/>
    </xf>
    <xf numFmtId="0" fontId="25" fillId="32" borderId="0" xfId="53" applyFont="1" applyFill="1" applyBorder="1" applyAlignment="1" applyProtection="1" quotePrefix="1">
      <alignment horizontal="left" vertical="top" indent="1"/>
      <protection hidden="1"/>
    </xf>
    <xf numFmtId="0" fontId="25" fillId="32" borderId="0" xfId="53" applyFont="1" applyFill="1" applyBorder="1" applyAlignment="1" applyProtection="1">
      <alignment vertical="top"/>
      <protection hidden="1"/>
    </xf>
    <xf numFmtId="0" fontId="25" fillId="32" borderId="0" xfId="53" applyFont="1" applyFill="1" applyBorder="1" applyAlignment="1" applyProtection="1">
      <alignment horizontal="left" vertical="top" wrapText="1" indent="1"/>
      <protection hidden="1"/>
    </xf>
    <xf numFmtId="0" fontId="25" fillId="32" borderId="0" xfId="53" applyFont="1" applyFill="1" applyBorder="1" applyAlignment="1" applyProtection="1" quotePrefix="1">
      <alignment horizontal="left" vertical="top"/>
      <protection hidden="1"/>
    </xf>
    <xf numFmtId="0" fontId="25" fillId="32" borderId="0" xfId="53" applyFont="1" applyFill="1" applyBorder="1" applyAlignment="1" applyProtection="1" quotePrefix="1">
      <alignment horizontal="left" vertical="top" wrapText="1" indent="1"/>
      <protection hidden="1"/>
    </xf>
    <xf numFmtId="49" fontId="30" fillId="32" borderId="0" xfId="0" applyNumberFormat="1" applyFont="1" applyFill="1" applyBorder="1" applyAlignment="1" applyProtection="1">
      <alignment horizontal="center" vertical="top" wrapText="1"/>
      <protection hidden="1"/>
    </xf>
    <xf numFmtId="0" fontId="22" fillId="32" borderId="0" xfId="0" applyFont="1" applyFill="1" applyBorder="1" applyAlignment="1" applyProtection="1">
      <alignment horizontal="center" vertical="top" wrapText="1"/>
      <protection hidden="1"/>
    </xf>
    <xf numFmtId="49" fontId="30" fillId="32" borderId="0" xfId="0" applyNumberFormat="1" applyFont="1" applyFill="1" applyBorder="1" applyAlignment="1" applyProtection="1" quotePrefix="1">
      <alignment horizontal="center" vertical="top" wrapText="1"/>
      <protection hidden="1"/>
    </xf>
    <xf numFmtId="0" fontId="22" fillId="32" borderId="0" xfId="0" applyFont="1" applyFill="1" applyBorder="1" applyAlignment="1" applyProtection="1">
      <alignment vertical="top" wrapText="1"/>
      <protection hidden="1"/>
    </xf>
    <xf numFmtId="0" fontId="11" fillId="33" borderId="12" xfId="0" applyFont="1" applyFill="1" applyBorder="1" applyAlignment="1" applyProtection="1">
      <alignment horizontal="center" vertical="center"/>
      <protection hidden="1"/>
    </xf>
    <xf numFmtId="0" fontId="22" fillId="32" borderId="0" xfId="0" applyFont="1" applyFill="1" applyBorder="1" applyAlignment="1" applyProtection="1">
      <alignment wrapText="1"/>
      <protection hidden="1"/>
    </xf>
    <xf numFmtId="0" fontId="22" fillId="32" borderId="0" xfId="0" applyFont="1" applyFill="1" applyBorder="1" applyAlignment="1" applyProtection="1" quotePrefix="1">
      <alignment horizontal="left" wrapText="1"/>
      <protection hidden="1"/>
    </xf>
    <xf numFmtId="49" fontId="5" fillId="33" borderId="12" xfId="0" applyNumberFormat="1" applyFont="1" applyFill="1" applyBorder="1" applyAlignment="1" applyProtection="1">
      <alignment horizontal="center" vertical="top"/>
      <protection hidden="1"/>
    </xf>
    <xf numFmtId="0" fontId="6" fillId="33" borderId="12" xfId="0" applyFont="1" applyFill="1" applyBorder="1" applyAlignment="1" applyProtection="1" quotePrefix="1">
      <alignment horizontal="left" vertical="center" wrapText="1"/>
      <protection hidden="1"/>
    </xf>
    <xf numFmtId="165" fontId="6" fillId="33" borderId="12" xfId="0" applyNumberFormat="1" applyFont="1" applyFill="1" applyBorder="1" applyAlignment="1" applyProtection="1">
      <alignment horizontal="center" vertical="center" shrinkToFit="1"/>
      <protection hidden="1"/>
    </xf>
    <xf numFmtId="171" fontId="6" fillId="33" borderId="12" xfId="0" applyNumberFormat="1" applyFont="1" applyFill="1" applyBorder="1" applyAlignment="1" applyProtection="1">
      <alignment horizontal="center" vertical="center"/>
      <protection hidden="1"/>
    </xf>
    <xf numFmtId="0" fontId="22" fillId="32" borderId="0" xfId="0" applyFont="1" applyFill="1" applyBorder="1" applyAlignment="1" applyProtection="1" quotePrefix="1">
      <alignment horizontal="left" vertical="top" wrapText="1"/>
      <protection hidden="1"/>
    </xf>
    <xf numFmtId="165" fontId="22" fillId="32" borderId="0" xfId="0" applyNumberFormat="1" applyFont="1" applyFill="1" applyBorder="1" applyAlignment="1" applyProtection="1">
      <alignment wrapText="1"/>
      <protection hidden="1"/>
    </xf>
    <xf numFmtId="0" fontId="5" fillId="33" borderId="12" xfId="0" applyFont="1" applyFill="1" applyBorder="1" applyAlignment="1" applyProtection="1" quotePrefix="1">
      <alignment horizontal="left" vertical="center" wrapText="1"/>
      <protection hidden="1"/>
    </xf>
    <xf numFmtId="165" fontId="5" fillId="33" borderId="12" xfId="0" applyNumberFormat="1" applyFont="1" applyFill="1" applyBorder="1" applyAlignment="1" applyProtection="1">
      <alignment horizontal="center" vertical="center" shrinkToFit="1"/>
      <protection hidden="1"/>
    </xf>
    <xf numFmtId="171" fontId="5" fillId="33" borderId="12" xfId="0" applyNumberFormat="1" applyFont="1" applyFill="1" applyBorder="1" applyAlignment="1" applyProtection="1">
      <alignment horizontal="center" vertical="center"/>
      <protection hidden="1"/>
    </xf>
    <xf numFmtId="171" fontId="22" fillId="32" borderId="0" xfId="0" applyNumberFormat="1" applyFont="1" applyFill="1" applyBorder="1" applyAlignment="1" applyProtection="1">
      <alignment wrapText="1"/>
      <protection hidden="1"/>
    </xf>
    <xf numFmtId="171" fontId="22" fillId="32" borderId="0" xfId="0" applyNumberFormat="1" applyFont="1" applyFill="1" applyBorder="1" applyAlignment="1" applyProtection="1">
      <alignment/>
      <protection hidden="1"/>
    </xf>
    <xf numFmtId="0" fontId="0" fillId="32" borderId="0" xfId="0" applyFont="1" applyFill="1" applyAlignment="1" applyProtection="1">
      <alignment/>
      <protection hidden="1"/>
    </xf>
    <xf numFmtId="0" fontId="5" fillId="33" borderId="12" xfId="0" applyFont="1" applyFill="1" applyBorder="1" applyAlignment="1" applyProtection="1">
      <alignment horizontal="left" vertical="center" wrapText="1"/>
      <protection hidden="1"/>
    </xf>
    <xf numFmtId="0" fontId="6" fillId="33" borderId="12" xfId="0" applyFont="1" applyFill="1" applyBorder="1" applyAlignment="1" applyProtection="1">
      <alignment horizontal="left" vertical="center" wrapText="1"/>
      <protection hidden="1"/>
    </xf>
    <xf numFmtId="171" fontId="11" fillId="33" borderId="12" xfId="0" applyNumberFormat="1" applyFont="1" applyFill="1" applyBorder="1" applyAlignment="1" applyProtection="1">
      <alignment horizontal="center" vertical="center"/>
      <protection hidden="1"/>
    </xf>
    <xf numFmtId="171" fontId="22" fillId="32" borderId="0" xfId="0" applyNumberFormat="1" applyFont="1" applyFill="1" applyAlignment="1" applyProtection="1">
      <alignment/>
      <protection hidden="1"/>
    </xf>
    <xf numFmtId="171" fontId="6" fillId="33" borderId="12" xfId="0" applyNumberFormat="1" applyFont="1" applyFill="1" applyBorder="1" applyAlignment="1" applyProtection="1">
      <alignment horizontal="center" vertical="center" shrinkToFit="1"/>
      <protection hidden="1"/>
    </xf>
    <xf numFmtId="165" fontId="22" fillId="32" borderId="0" xfId="0" applyNumberFormat="1" applyFont="1" applyFill="1" applyBorder="1" applyAlignment="1" applyProtection="1">
      <alignment/>
      <protection hidden="1"/>
    </xf>
    <xf numFmtId="171" fontId="5" fillId="33" borderId="12" xfId="0" applyNumberFormat="1" applyFont="1" applyFill="1" applyBorder="1" applyAlignment="1" applyProtection="1">
      <alignment horizontal="center" vertical="center" shrinkToFit="1"/>
      <protection hidden="1"/>
    </xf>
    <xf numFmtId="49" fontId="5" fillId="33" borderId="12" xfId="0" applyNumberFormat="1" applyFont="1" applyFill="1" applyBorder="1" applyAlignment="1" applyProtection="1" quotePrefix="1">
      <alignment horizontal="center" vertical="top"/>
      <protection hidden="1"/>
    </xf>
    <xf numFmtId="0" fontId="5" fillId="33" borderId="12" xfId="0" applyFont="1" applyFill="1" applyBorder="1" applyAlignment="1" applyProtection="1" quotePrefix="1">
      <alignment horizontal="left" wrapText="1"/>
      <protection hidden="1"/>
    </xf>
    <xf numFmtId="0" fontId="6" fillId="33" borderId="12" xfId="0" applyFont="1" applyFill="1" applyBorder="1" applyAlignment="1" applyProtection="1">
      <alignment horizontal="center" vertical="center"/>
      <protection hidden="1"/>
    </xf>
    <xf numFmtId="0" fontId="37" fillId="32" borderId="0" xfId="0" applyFont="1" applyFill="1" applyAlignment="1">
      <alignment/>
    </xf>
    <xf numFmtId="0" fontId="1" fillId="33" borderId="0" xfId="0" applyFont="1" applyFill="1" applyBorder="1" applyAlignment="1" quotePrefix="1">
      <alignment horizontal="left" vertical="top" wrapText="1"/>
    </xf>
    <xf numFmtId="174" fontId="5" fillId="33" borderId="12" xfId="62" applyNumberFormat="1" applyFont="1" applyFill="1" applyBorder="1" applyAlignment="1" applyProtection="1">
      <alignment horizontal="center" vertical="center" shrinkToFit="1"/>
      <protection locked="0"/>
    </xf>
    <xf numFmtId="174" fontId="5" fillId="33" borderId="10" xfId="62" applyNumberFormat="1" applyFont="1" applyFill="1" applyBorder="1" applyAlignment="1" applyProtection="1">
      <alignment horizontal="center" vertical="center" shrinkToFit="1"/>
      <protection locked="0"/>
    </xf>
    <xf numFmtId="174" fontId="5" fillId="33" borderId="13" xfId="62"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0" fontId="0" fillId="32" borderId="0" xfId="0" applyFont="1" applyFill="1" applyAlignment="1" applyProtection="1">
      <alignment/>
      <protection locked="0"/>
    </xf>
    <xf numFmtId="165" fontId="0" fillId="32" borderId="0" xfId="0" applyNumberFormat="1" applyFont="1" applyFill="1" applyAlignment="1" applyProtection="1">
      <alignment/>
      <protection locked="0"/>
    </xf>
    <xf numFmtId="165" fontId="0" fillId="32" borderId="0" xfId="0" applyNumberFormat="1" applyFont="1" applyFill="1" applyBorder="1" applyAlignment="1" applyProtection="1">
      <alignment/>
      <protection locked="0"/>
    </xf>
    <xf numFmtId="165" fontId="0" fillId="32" borderId="0" xfId="0" applyNumberFormat="1" applyFont="1" applyFill="1" applyBorder="1" applyAlignment="1" applyProtection="1">
      <alignment horizontal="center" vertical="center"/>
      <protection locked="0"/>
    </xf>
    <xf numFmtId="0" fontId="0" fillId="32" borderId="0" xfId="0" applyFont="1" applyFill="1" applyAlignment="1" applyProtection="1">
      <alignment/>
      <protection locked="0"/>
    </xf>
    <xf numFmtId="0" fontId="0" fillId="32" borderId="0" xfId="0" applyFont="1" applyFill="1" applyBorder="1" applyAlignment="1" applyProtection="1">
      <alignment horizontal="left" vertical="center"/>
      <protection locked="0"/>
    </xf>
    <xf numFmtId="165" fontId="0" fillId="32" borderId="0" xfId="0" applyNumberFormat="1" applyFont="1" applyFill="1" applyBorder="1" applyAlignment="1" applyProtection="1">
      <alignment horizontal="center" vertical="center"/>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protection locked="0"/>
    </xf>
    <xf numFmtId="165" fontId="0" fillId="32" borderId="0" xfId="0" applyNumberFormat="1" applyFont="1" applyFill="1" applyBorder="1" applyAlignment="1" applyProtection="1">
      <alignment/>
      <protection locked="0"/>
    </xf>
    <xf numFmtId="0" fontId="11" fillId="32" borderId="0" xfId="0" applyFont="1" applyFill="1" applyBorder="1" applyAlignment="1" applyProtection="1">
      <alignment horizontal="center" vertical="center" wrapText="1"/>
      <protection locked="0"/>
    </xf>
    <xf numFmtId="174" fontId="5" fillId="34" borderId="12" xfId="62" applyNumberFormat="1" applyFont="1" applyFill="1" applyBorder="1" applyAlignment="1" applyProtection="1">
      <alignment horizontal="center" vertical="center" shrinkToFit="1"/>
      <protection hidden="1"/>
    </xf>
    <xf numFmtId="174" fontId="5" fillId="34" borderId="10" xfId="62" applyNumberFormat="1" applyFont="1" applyFill="1" applyBorder="1" applyAlignment="1" applyProtection="1">
      <alignment horizontal="center" vertical="center" shrinkToFit="1"/>
      <protection hidden="1"/>
    </xf>
    <xf numFmtId="174" fontId="6" fillId="34" borderId="12" xfId="62" applyNumberFormat="1" applyFont="1" applyFill="1" applyBorder="1" applyAlignment="1" applyProtection="1">
      <alignment horizontal="center" vertical="center" shrinkToFit="1"/>
      <protection hidden="1"/>
    </xf>
    <xf numFmtId="0" fontId="5" fillId="33" borderId="14" xfId="0" applyFont="1" applyFill="1" applyBorder="1" applyAlignment="1" applyProtection="1">
      <alignment horizontal="left"/>
      <protection locked="0"/>
    </xf>
    <xf numFmtId="0" fontId="6" fillId="3" borderId="15" xfId="0" applyFont="1" applyFill="1" applyBorder="1" applyAlignment="1" applyProtection="1">
      <alignment horizontal="center" vertical="center"/>
      <protection locked="0"/>
    </xf>
    <xf numFmtId="0" fontId="0" fillId="33" borderId="10" xfId="0" applyFill="1" applyBorder="1" applyAlignment="1" applyProtection="1">
      <alignment/>
      <protection locked="0"/>
    </xf>
    <xf numFmtId="177" fontId="10" fillId="33" borderId="0" xfId="0" applyNumberFormat="1" applyFont="1" applyFill="1" applyBorder="1" applyAlignment="1" applyProtection="1">
      <alignment horizontal="left" vertical="center"/>
      <protection locked="0"/>
    </xf>
    <xf numFmtId="49" fontId="5" fillId="33" borderId="16" xfId="0" applyNumberFormat="1" applyFont="1" applyFill="1" applyBorder="1" applyAlignment="1" applyProtection="1">
      <alignment horizontal="center" vertical="center" wrapText="1"/>
      <protection locked="0"/>
    </xf>
    <xf numFmtId="0" fontId="5" fillId="33" borderId="17" xfId="0" applyFont="1" applyFill="1" applyBorder="1" applyAlignment="1" applyProtection="1" quotePrefix="1">
      <alignment horizontal="left" vertical="center" wrapText="1"/>
      <protection locked="0"/>
    </xf>
    <xf numFmtId="0" fontId="11" fillId="33" borderId="18" xfId="0" applyFont="1" applyFill="1" applyBorder="1" applyAlignment="1" applyProtection="1">
      <alignment horizontal="center" vertical="center" wrapText="1"/>
      <protection locked="0"/>
    </xf>
    <xf numFmtId="177" fontId="5" fillId="33" borderId="0" xfId="0" applyNumberFormat="1" applyFont="1" applyFill="1" applyBorder="1" applyAlignment="1" applyProtection="1">
      <alignment horizontal="left" vertical="center"/>
      <protection locked="0"/>
    </xf>
    <xf numFmtId="165" fontId="11" fillId="33" borderId="11" xfId="0" applyNumberFormat="1" applyFont="1" applyFill="1" applyBorder="1" applyAlignment="1" applyProtection="1">
      <alignment horizontal="left" vertical="center"/>
      <protection locked="0"/>
    </xf>
    <xf numFmtId="0" fontId="11" fillId="33" borderId="11" xfId="0" applyFont="1" applyFill="1" applyBorder="1" applyAlignment="1" applyProtection="1">
      <alignment horizontal="center" vertical="center" wrapText="1"/>
      <protection locked="0"/>
    </xf>
    <xf numFmtId="177" fontId="1"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3"/>
      <protection locked="0"/>
    </xf>
    <xf numFmtId="165" fontId="6" fillId="33" borderId="19" xfId="0" applyNumberFormat="1" applyFont="1" applyFill="1" applyBorder="1" applyAlignment="1" applyProtection="1">
      <alignment horizontal="left" vertical="center"/>
      <protection locked="0"/>
    </xf>
    <xf numFmtId="165" fontId="6" fillId="33" borderId="20" xfId="0" applyNumberFormat="1"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protection locked="0"/>
    </xf>
    <xf numFmtId="180" fontId="5" fillId="33" borderId="0" xfId="0" applyNumberFormat="1" applyFont="1" applyFill="1" applyBorder="1" applyAlignment="1" applyProtection="1">
      <alignment horizontal="left" shrinkToFit="1"/>
      <protection hidden="1"/>
    </xf>
    <xf numFmtId="0" fontId="5" fillId="33" borderId="0" xfId="0" applyFont="1" applyFill="1" applyBorder="1" applyAlignment="1" applyProtection="1">
      <alignment/>
      <protection hidden="1"/>
    </xf>
    <xf numFmtId="180" fontId="2" fillId="33" borderId="0" xfId="0" applyNumberFormat="1" applyFont="1" applyFill="1" applyBorder="1" applyAlignment="1" applyProtection="1">
      <alignment horizontal="right" shrinkToFit="1"/>
      <protection hidden="1"/>
    </xf>
    <xf numFmtId="0" fontId="2" fillId="33" borderId="0" xfId="0" applyFont="1" applyFill="1" applyBorder="1" applyAlignment="1" applyProtection="1" quotePrefix="1">
      <alignment horizontal="left" vertical="center" indent="3"/>
      <protection locked="0"/>
    </xf>
    <xf numFmtId="0" fontId="22"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indent="3"/>
      <protection locked="0"/>
    </xf>
    <xf numFmtId="0" fontId="6" fillId="33" borderId="20" xfId="0" applyFont="1" applyFill="1" applyBorder="1" applyAlignment="1" applyProtection="1">
      <alignment horizontal="left" vertical="center"/>
      <protection hidden="1"/>
    </xf>
    <xf numFmtId="165" fontId="6" fillId="33" borderId="20" xfId="0" applyNumberFormat="1" applyFont="1" applyFill="1" applyBorder="1" applyAlignment="1" applyProtection="1">
      <alignment horizontal="center" vertical="center"/>
      <protection hidden="1"/>
    </xf>
    <xf numFmtId="0" fontId="11" fillId="33" borderId="18" xfId="0" applyFont="1" applyFill="1" applyBorder="1" applyAlignment="1" applyProtection="1" quotePrefix="1">
      <alignment horizontal="center" vertical="center" wrapText="1"/>
      <protection hidden="1"/>
    </xf>
    <xf numFmtId="165" fontId="11" fillId="33" borderId="11" xfId="0" applyNumberFormat="1" applyFont="1" applyFill="1" applyBorder="1" applyAlignment="1" applyProtection="1">
      <alignment horizontal="left" vertical="center"/>
      <protection hidden="1"/>
    </xf>
    <xf numFmtId="0" fontId="11" fillId="33" borderId="11" xfId="0" applyFont="1" applyFill="1" applyBorder="1" applyAlignment="1" applyProtection="1">
      <alignment horizontal="left" vertical="center"/>
      <protection hidden="1"/>
    </xf>
    <xf numFmtId="165" fontId="11" fillId="33" borderId="19" xfId="0" applyNumberFormat="1" applyFont="1" applyFill="1" applyBorder="1" applyAlignment="1" applyProtection="1">
      <alignment horizontal="left" vertical="center"/>
      <protection hidden="1"/>
    </xf>
    <xf numFmtId="0" fontId="11" fillId="33" borderId="18" xfId="0" applyFont="1" applyFill="1" applyBorder="1" applyAlignment="1" applyProtection="1" quotePrefix="1">
      <alignment horizontal="right" vertical="center" wrapText="1"/>
      <protection hidden="1"/>
    </xf>
    <xf numFmtId="165" fontId="11" fillId="33" borderId="11" xfId="0" applyNumberFormat="1" applyFont="1" applyFill="1" applyBorder="1" applyAlignment="1" applyProtection="1">
      <alignment horizontal="right" vertical="center" wrapText="1"/>
      <protection hidden="1"/>
    </xf>
    <xf numFmtId="0" fontId="11" fillId="33" borderId="11" xfId="0" applyFont="1" applyFill="1" applyBorder="1" applyAlignment="1" applyProtection="1">
      <alignment horizontal="center" vertical="center" wrapText="1"/>
      <protection hidden="1"/>
    </xf>
    <xf numFmtId="165" fontId="11" fillId="33" borderId="11" xfId="0" applyNumberFormat="1" applyFont="1" applyFill="1" applyBorder="1" applyAlignment="1" applyProtection="1">
      <alignment horizontal="left" vertical="center" wrapText="1"/>
      <protection hidden="1"/>
    </xf>
    <xf numFmtId="165" fontId="11" fillId="33" borderId="19" xfId="0" applyNumberFormat="1" applyFont="1" applyFill="1" applyBorder="1" applyAlignment="1" applyProtection="1">
      <alignment horizontal="left" vertical="center" wrapText="1"/>
      <protection hidden="1"/>
    </xf>
    <xf numFmtId="175" fontId="5" fillId="32" borderId="12" xfId="0" applyNumberFormat="1" applyFont="1" applyFill="1" applyBorder="1" applyAlignment="1" applyProtection="1">
      <alignment horizontal="center" vertical="center"/>
      <protection locked="0"/>
    </xf>
    <xf numFmtId="0" fontId="39" fillId="32" borderId="0" xfId="0" applyFont="1" applyFill="1" applyBorder="1" applyAlignment="1" applyProtection="1">
      <alignment horizontal="left" vertical="center"/>
      <protection locked="0"/>
    </xf>
    <xf numFmtId="0" fontId="39" fillId="32" borderId="0" xfId="0" applyFont="1" applyFill="1" applyBorder="1" applyAlignment="1" applyProtection="1" quotePrefix="1">
      <alignment horizontal="left" vertical="center"/>
      <protection locked="0"/>
    </xf>
    <xf numFmtId="175" fontId="6" fillId="33" borderId="20" xfId="0" applyNumberFormat="1" applyFont="1" applyFill="1" applyBorder="1" applyAlignment="1" applyProtection="1">
      <alignment horizontal="right" vertical="center"/>
      <protection hidden="1"/>
    </xf>
    <xf numFmtId="175" fontId="6" fillId="33" borderId="20" xfId="0" applyNumberFormat="1" applyFont="1" applyFill="1" applyBorder="1" applyAlignment="1" applyProtection="1">
      <alignment horizontal="left" vertical="center"/>
      <protection hidden="1"/>
    </xf>
    <xf numFmtId="178" fontId="11" fillId="33" borderId="18" xfId="0" applyNumberFormat="1" applyFont="1" applyFill="1" applyBorder="1" applyAlignment="1" applyProtection="1" quotePrefix="1">
      <alignment horizontal="center" vertical="center" wrapText="1"/>
      <protection hidden="1"/>
    </xf>
    <xf numFmtId="178" fontId="11" fillId="33" borderId="11" xfId="0" applyNumberFormat="1" applyFont="1" applyFill="1" applyBorder="1" applyAlignment="1" applyProtection="1">
      <alignment horizontal="center" vertical="center" wrapText="1"/>
      <protection hidden="1"/>
    </xf>
    <xf numFmtId="176" fontId="11" fillId="33" borderId="19" xfId="0" applyNumberFormat="1" applyFont="1" applyFill="1" applyBorder="1" applyAlignment="1" applyProtection="1">
      <alignment horizontal="center" vertical="center" wrapText="1"/>
      <protection hidden="1"/>
    </xf>
    <xf numFmtId="176" fontId="11" fillId="33" borderId="18" xfId="0" applyNumberFormat="1" applyFont="1" applyFill="1" applyBorder="1" applyAlignment="1" applyProtection="1" quotePrefix="1">
      <alignment horizontal="center" vertical="center" wrapText="1"/>
      <protection hidden="1"/>
    </xf>
    <xf numFmtId="176" fontId="11" fillId="33" borderId="11" xfId="0" applyNumberFormat="1" applyFont="1" applyFill="1" applyBorder="1" applyAlignment="1" applyProtection="1">
      <alignment horizontal="center" vertical="center" wrapText="1"/>
      <protection hidden="1"/>
    </xf>
    <xf numFmtId="0" fontId="39" fillId="32" borderId="0" xfId="0" applyFont="1" applyFill="1" applyBorder="1" applyAlignment="1" applyProtection="1">
      <alignment horizontal="right" vertical="center"/>
      <protection locked="0"/>
    </xf>
    <xf numFmtId="0" fontId="5" fillId="33" borderId="0" xfId="0" applyFont="1" applyFill="1" applyAlignment="1">
      <alignment/>
    </xf>
    <xf numFmtId="0" fontId="5" fillId="33" borderId="0" xfId="0" applyFont="1" applyFill="1" applyAlignment="1">
      <alignment horizontal="justify"/>
    </xf>
    <xf numFmtId="0" fontId="22" fillId="32" borderId="0" xfId="0" applyFont="1" applyFill="1" applyAlignment="1" applyProtection="1">
      <alignment/>
      <protection locked="0"/>
    </xf>
    <xf numFmtId="0" fontId="6" fillId="32" borderId="0" xfId="0" applyFont="1" applyFill="1" applyBorder="1" applyAlignment="1" applyProtection="1">
      <alignment horizontal="center" vertical="center"/>
      <protection locked="0"/>
    </xf>
    <xf numFmtId="175" fontId="5" fillId="32" borderId="0" xfId="0" applyNumberFormat="1" applyFont="1" applyFill="1" applyBorder="1" applyAlignment="1" applyProtection="1">
      <alignment horizontal="center" vertical="center"/>
      <protection locked="0"/>
    </xf>
    <xf numFmtId="0" fontId="1" fillId="33" borderId="0" xfId="0" applyFont="1" applyFill="1" applyBorder="1" applyAlignment="1" applyProtection="1">
      <alignment horizontal="left" indent="3"/>
      <protection locked="0"/>
    </xf>
    <xf numFmtId="176" fontId="22" fillId="32" borderId="0" xfId="0" applyNumberFormat="1" applyFont="1" applyFill="1" applyBorder="1" applyAlignment="1" applyProtection="1" quotePrefix="1">
      <alignment horizontal="left" wrapText="1"/>
      <protection hidden="1"/>
    </xf>
    <xf numFmtId="176" fontId="22" fillId="32" borderId="0" xfId="0" applyNumberFormat="1" applyFont="1" applyFill="1" applyBorder="1" applyAlignment="1" applyProtection="1">
      <alignment wrapText="1"/>
      <protection hidden="1"/>
    </xf>
    <xf numFmtId="176" fontId="22" fillId="32" borderId="0" xfId="0" applyNumberFormat="1" applyFont="1" applyFill="1" applyBorder="1" applyAlignment="1" applyProtection="1" quotePrefix="1">
      <alignment horizontal="left" vertical="top" wrapText="1"/>
      <protection hidden="1"/>
    </xf>
    <xf numFmtId="0" fontId="22" fillId="32" borderId="0" xfId="0" applyFont="1" applyFill="1" applyAlignment="1" applyProtection="1">
      <alignment/>
      <protection hidden="1"/>
    </xf>
    <xf numFmtId="0" fontId="32" fillId="32" borderId="0" xfId="0" applyFont="1" applyFill="1" applyBorder="1" applyAlignment="1" applyProtection="1">
      <alignment/>
      <protection hidden="1"/>
    </xf>
    <xf numFmtId="0" fontId="1" fillId="32" borderId="0" xfId="0" applyFont="1" applyFill="1" applyAlignment="1" quotePrefix="1">
      <alignment horizontal="left"/>
    </xf>
    <xf numFmtId="0" fontId="1" fillId="32" borderId="0" xfId="0" applyFont="1" applyFill="1" applyAlignment="1" quotePrefix="1">
      <alignment horizontal="left" vertical="center"/>
    </xf>
    <xf numFmtId="0" fontId="30" fillId="32" borderId="0" xfId="0" applyFont="1" applyFill="1" applyBorder="1" applyAlignment="1" applyProtection="1">
      <alignment horizontal="center" vertical="center" wrapText="1"/>
      <protection hidden="1"/>
    </xf>
    <xf numFmtId="2" fontId="47" fillId="32" borderId="0" xfId="0" applyNumberFormat="1" applyFont="1" applyFill="1" applyBorder="1" applyAlignment="1" applyProtection="1">
      <alignment vertical="top" wrapText="1"/>
      <protection hidden="1"/>
    </xf>
    <xf numFmtId="2" fontId="23" fillId="32" borderId="0" xfId="0" applyNumberFormat="1" applyFont="1" applyFill="1" applyBorder="1" applyAlignment="1" applyProtection="1">
      <alignment vertical="center"/>
      <protection hidden="1"/>
    </xf>
    <xf numFmtId="0" fontId="47" fillId="32" borderId="0" xfId="0" applyFont="1" applyFill="1" applyBorder="1" applyAlignment="1" applyProtection="1">
      <alignment vertical="top" wrapText="1"/>
      <protection hidden="1"/>
    </xf>
    <xf numFmtId="0" fontId="39" fillId="32" borderId="12" xfId="0" applyFont="1" applyFill="1" applyBorder="1" applyAlignment="1" applyProtection="1">
      <alignment horizontal="center" vertical="center" wrapText="1"/>
      <protection hidden="1"/>
    </xf>
    <xf numFmtId="0" fontId="0" fillId="32" borderId="0" xfId="0" applyNumberFormat="1" applyFill="1" applyAlignment="1" applyProtection="1">
      <alignment/>
      <protection hidden="1"/>
    </xf>
    <xf numFmtId="0" fontId="7" fillId="32" borderId="0" xfId="0" applyNumberFormat="1" applyFont="1" applyFill="1" applyBorder="1" applyAlignment="1" applyProtection="1">
      <alignment vertical="top" wrapText="1"/>
      <protection hidden="1"/>
    </xf>
    <xf numFmtId="0" fontId="5" fillId="32" borderId="0" xfId="0" applyNumberFormat="1" applyFont="1" applyFill="1" applyAlignment="1" applyProtection="1">
      <alignment/>
      <protection hidden="1"/>
    </xf>
    <xf numFmtId="0" fontId="39" fillId="32" borderId="12" xfId="0" applyNumberFormat="1" applyFont="1" applyFill="1" applyBorder="1" applyAlignment="1" applyProtection="1" quotePrefix="1">
      <alignment horizontal="center" vertical="center" wrapText="1"/>
      <protection hidden="1"/>
    </xf>
    <xf numFmtId="0" fontId="25" fillId="32" borderId="0" xfId="53" applyNumberFormat="1" applyFont="1" applyFill="1" applyBorder="1" applyAlignment="1" applyProtection="1">
      <alignment horizontal="left" vertical="top" indent="1"/>
      <protection hidden="1"/>
    </xf>
    <xf numFmtId="0" fontId="25" fillId="32" borderId="0" xfId="53" applyNumberFormat="1" applyFont="1" applyFill="1" applyBorder="1" applyAlignment="1" applyProtection="1" quotePrefix="1">
      <alignment horizontal="left" vertical="top" indent="1"/>
      <protection hidden="1"/>
    </xf>
    <xf numFmtId="0" fontId="25" fillId="32" borderId="0" xfId="53" applyNumberFormat="1" applyFont="1" applyFill="1" applyBorder="1" applyAlignment="1" applyProtection="1">
      <alignment horizontal="left" vertical="top" wrapText="1" indent="1"/>
      <protection hidden="1"/>
    </xf>
    <xf numFmtId="0" fontId="25" fillId="32" borderId="0" xfId="53" applyNumberFormat="1" applyFont="1" applyFill="1" applyBorder="1" applyAlignment="1" applyProtection="1" quotePrefix="1">
      <alignment horizontal="left" vertical="top"/>
      <protection hidden="1"/>
    </xf>
    <xf numFmtId="0" fontId="25" fillId="32" borderId="0" xfId="53" applyNumberFormat="1" applyFont="1" applyFill="1" applyBorder="1" applyAlignment="1" applyProtection="1">
      <alignment vertical="top"/>
      <protection hidden="1"/>
    </xf>
    <xf numFmtId="0" fontId="25" fillId="32" borderId="0" xfId="53" applyNumberFormat="1" applyFont="1" applyFill="1" applyBorder="1" applyAlignment="1" applyProtection="1" quotePrefix="1">
      <alignment horizontal="left" vertical="top" wrapText="1" indent="1"/>
      <protection hidden="1"/>
    </xf>
    <xf numFmtId="0" fontId="5" fillId="32" borderId="0" xfId="0" applyNumberFormat="1" applyFont="1" applyFill="1" applyBorder="1" applyAlignment="1" applyProtection="1">
      <alignment/>
      <protection hidden="1"/>
    </xf>
    <xf numFmtId="49" fontId="2" fillId="32" borderId="12" xfId="0" applyNumberFormat="1" applyFont="1" applyFill="1" applyBorder="1" applyAlignment="1" applyProtection="1">
      <alignment horizontal="center" vertical="top" wrapText="1"/>
      <protection locked="0"/>
    </xf>
    <xf numFmtId="0" fontId="30" fillId="32" borderId="0" xfId="0" applyNumberFormat="1" applyFont="1" applyFill="1" applyBorder="1" applyAlignment="1" applyProtection="1">
      <alignment horizontal="center" vertical="top" wrapText="1"/>
      <protection locked="0"/>
    </xf>
    <xf numFmtId="0" fontId="5" fillId="32" borderId="0" xfId="0" applyFont="1" applyFill="1" applyBorder="1" applyAlignment="1" applyProtection="1">
      <alignment horizontal="left" vertical="center"/>
      <protection hidden="1"/>
    </xf>
    <xf numFmtId="0" fontId="5" fillId="32" borderId="0" xfId="0" applyFont="1" applyFill="1" applyBorder="1" applyAlignment="1" applyProtection="1">
      <alignment horizontal="left"/>
      <protection hidden="1"/>
    </xf>
    <xf numFmtId="49" fontId="17" fillId="32" borderId="0" xfId="0" applyNumberFormat="1" applyFont="1" applyFill="1" applyBorder="1" applyAlignment="1" applyProtection="1" quotePrefix="1">
      <alignment horizontal="left" vertical="center" wrapText="1"/>
      <protection hidden="1"/>
    </xf>
    <xf numFmtId="0" fontId="5" fillId="32" borderId="0" xfId="0" applyFont="1" applyFill="1" applyBorder="1" applyAlignment="1" applyProtection="1">
      <alignment horizontal="center" vertical="center"/>
      <protection hidden="1"/>
    </xf>
    <xf numFmtId="0" fontId="6" fillId="32" borderId="0" xfId="0" applyFont="1" applyFill="1" applyBorder="1" applyAlignment="1" applyProtection="1">
      <alignment horizontal="center" vertical="center"/>
      <protection hidden="1"/>
    </xf>
    <xf numFmtId="174" fontId="5" fillId="33" borderId="21" xfId="62" applyNumberFormat="1" applyFont="1" applyFill="1" applyBorder="1" applyAlignment="1" applyProtection="1">
      <alignment horizontal="center" vertical="center" shrinkToFit="1"/>
      <protection locked="0"/>
    </xf>
    <xf numFmtId="165" fontId="5" fillId="32" borderId="0" xfId="0" applyNumberFormat="1" applyFont="1" applyFill="1" applyBorder="1" applyAlignment="1" applyProtection="1">
      <alignment horizontal="center" vertical="center"/>
      <protection hidden="1"/>
    </xf>
    <xf numFmtId="49" fontId="17" fillId="32" borderId="0" xfId="0" applyNumberFormat="1" applyFont="1" applyFill="1" applyBorder="1" applyAlignment="1" applyProtection="1">
      <alignment horizontal="left" vertical="center"/>
      <protection hidden="1"/>
    </xf>
    <xf numFmtId="174" fontId="5" fillId="34" borderId="13" xfId="62" applyNumberFormat="1" applyFont="1" applyFill="1" applyBorder="1" applyAlignment="1" applyProtection="1">
      <alignment horizontal="center" vertical="center" shrinkToFit="1"/>
      <protection hidden="1"/>
    </xf>
    <xf numFmtId="0" fontId="39" fillId="32" borderId="0" xfId="0" applyFont="1" applyFill="1" applyBorder="1" applyAlignment="1" applyProtection="1">
      <alignment horizontal="left" vertical="center"/>
      <protection hidden="1"/>
    </xf>
    <xf numFmtId="174" fontId="22" fillId="32" borderId="0" xfId="0" applyNumberFormat="1" applyFont="1" applyFill="1" applyBorder="1" applyAlignment="1" applyProtection="1">
      <alignment horizontal="left" vertical="center"/>
      <protection hidden="1"/>
    </xf>
    <xf numFmtId="0" fontId="39" fillId="32" borderId="0" xfId="0" applyFont="1" applyFill="1" applyBorder="1" applyAlignment="1" applyProtection="1">
      <alignment horizontal="center" vertical="center"/>
      <protection hidden="1"/>
    </xf>
    <xf numFmtId="174" fontId="22" fillId="32" borderId="0" xfId="0" applyNumberFormat="1" applyFont="1" applyFill="1" applyBorder="1" applyAlignment="1" applyProtection="1">
      <alignment horizontal="center" vertical="center"/>
      <protection hidden="1"/>
    </xf>
    <xf numFmtId="0" fontId="5" fillId="32" borderId="0" xfId="0" applyFont="1" applyFill="1" applyBorder="1" applyAlignment="1" applyProtection="1" quotePrefix="1">
      <alignment horizontal="left" vertical="center"/>
      <protection hidden="1"/>
    </xf>
    <xf numFmtId="174" fontId="50" fillId="34" borderId="10" xfId="0" applyNumberFormat="1" applyFont="1" applyFill="1" applyBorder="1" applyAlignment="1" applyProtection="1">
      <alignment horizontal="left" vertical="center"/>
      <protection hidden="1"/>
    </xf>
    <xf numFmtId="174" fontId="5" fillId="34" borderId="22" xfId="62" applyNumberFormat="1" applyFont="1" applyFill="1" applyBorder="1" applyAlignment="1" applyProtection="1">
      <alignment horizontal="center" vertical="center" shrinkToFit="1"/>
      <protection hidden="1"/>
    </xf>
    <xf numFmtId="0" fontId="0" fillId="32" borderId="0" xfId="0" applyFill="1" applyBorder="1" applyAlignment="1" applyProtection="1">
      <alignment horizontal="left" vertical="center"/>
      <protection hidden="1"/>
    </xf>
    <xf numFmtId="174" fontId="5" fillId="34" borderId="12" xfId="0" applyNumberFormat="1" applyFont="1" applyFill="1" applyBorder="1" applyAlignment="1" applyProtection="1">
      <alignment horizontal="center" vertical="center"/>
      <protection hidden="1"/>
    </xf>
    <xf numFmtId="0" fontId="1" fillId="33" borderId="0" xfId="0" applyFont="1" applyFill="1" applyBorder="1" applyAlignment="1" quotePrefix="1">
      <alignment horizontal="justify" vertical="top" wrapText="1"/>
    </xf>
    <xf numFmtId="181" fontId="5" fillId="33" borderId="10" xfId="62" applyNumberFormat="1" applyFont="1" applyFill="1" applyBorder="1" applyAlignment="1" applyProtection="1">
      <alignment horizontal="center" vertical="center" shrinkToFit="1"/>
      <protection locked="0"/>
    </xf>
    <xf numFmtId="49" fontId="34" fillId="32" borderId="0" xfId="0" applyNumberFormat="1" applyFont="1" applyFill="1" applyBorder="1" applyAlignment="1" applyProtection="1" quotePrefix="1">
      <alignment horizontal="left" vertical="center"/>
      <protection locked="0"/>
    </xf>
    <xf numFmtId="49" fontId="52" fillId="32" borderId="0" xfId="0" applyNumberFormat="1" applyFont="1" applyFill="1" applyBorder="1" applyAlignment="1" applyProtection="1" quotePrefix="1">
      <alignment horizontal="left" vertical="center"/>
      <protection locked="0"/>
    </xf>
    <xf numFmtId="181" fontId="5" fillId="33" borderId="12" xfId="62" applyNumberFormat="1" applyFont="1" applyFill="1" applyBorder="1" applyAlignment="1" applyProtection="1">
      <alignment horizontal="center" vertical="center" shrinkToFit="1"/>
      <protection locked="0"/>
    </xf>
    <xf numFmtId="0" fontId="44" fillId="33" borderId="0" xfId="0" applyFont="1" applyFill="1" applyAlignment="1">
      <alignment/>
    </xf>
    <xf numFmtId="0" fontId="11" fillId="33" borderId="12" xfId="0" applyFont="1" applyFill="1" applyBorder="1" applyAlignment="1" applyProtection="1" quotePrefix="1">
      <alignment horizontal="center" vertical="center" wrapText="1"/>
      <protection hidden="1"/>
    </xf>
    <xf numFmtId="0" fontId="5" fillId="33" borderId="0" xfId="0" applyFont="1" applyFill="1" applyBorder="1" applyAlignment="1" applyProtection="1">
      <alignment horizontal="left" vertical="center"/>
      <protection hidden="1"/>
    </xf>
    <xf numFmtId="176" fontId="11" fillId="33" borderId="12" xfId="0" applyNumberFormat="1" applyFont="1" applyFill="1" applyBorder="1" applyAlignment="1" applyProtection="1" quotePrefix="1">
      <alignment horizontal="center" vertical="center" wrapText="1"/>
      <protection hidden="1"/>
    </xf>
    <xf numFmtId="0" fontId="11" fillId="33" borderId="17" xfId="0" applyFont="1" applyFill="1" applyBorder="1" applyAlignment="1" applyProtection="1">
      <alignment horizontal="center" vertical="center" wrapText="1"/>
      <protection hidden="1"/>
    </xf>
    <xf numFmtId="174" fontId="5" fillId="33" borderId="10" xfId="62" applyNumberFormat="1" applyFont="1" applyFill="1" applyBorder="1" applyAlignment="1" applyProtection="1">
      <alignment horizontal="center" vertical="center" shrinkToFit="1"/>
      <protection hidden="1"/>
    </xf>
    <xf numFmtId="0" fontId="1" fillId="33" borderId="0" xfId="0" applyFont="1"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8" fillId="33" borderId="0" xfId="0" applyFont="1" applyFill="1" applyBorder="1" applyAlignment="1" applyProtection="1" quotePrefix="1">
      <alignment horizontal="center" vertical="center"/>
      <protection hidden="1"/>
    </xf>
    <xf numFmtId="0" fontId="1" fillId="33" borderId="0" xfId="0" applyFont="1" applyFill="1" applyBorder="1" applyAlignment="1" applyProtection="1">
      <alignment horizontal="center" vertical="center"/>
      <protection hidden="1"/>
    </xf>
    <xf numFmtId="170" fontId="1" fillId="33" borderId="0" xfId="0" applyNumberFormat="1" applyFont="1" applyFill="1" applyBorder="1" applyAlignment="1" applyProtection="1">
      <alignment horizontal="left" vertical="center"/>
      <protection hidden="1"/>
    </xf>
    <xf numFmtId="175" fontId="5" fillId="34" borderId="12"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2"/>
      <protection hidden="1"/>
    </xf>
    <xf numFmtId="0" fontId="5" fillId="33" borderId="0" xfId="0" applyFont="1" applyFill="1" applyBorder="1" applyAlignment="1" applyProtection="1">
      <alignment horizontal="left"/>
      <protection hidden="1"/>
    </xf>
    <xf numFmtId="0" fontId="5" fillId="33" borderId="0" xfId="0" applyFont="1" applyFill="1" applyBorder="1" applyAlignment="1" applyProtection="1">
      <alignment horizontal="center"/>
      <protection hidden="1"/>
    </xf>
    <xf numFmtId="49" fontId="11" fillId="33" borderId="17" xfId="0" applyNumberFormat="1" applyFont="1" applyFill="1" applyBorder="1" applyAlignment="1" applyProtection="1">
      <alignment horizontal="center" vertical="center"/>
      <protection hidden="1"/>
    </xf>
    <xf numFmtId="49" fontId="5" fillId="33" borderId="17" xfId="0" applyNumberFormat="1" applyFont="1" applyFill="1" applyBorder="1" applyAlignment="1" applyProtection="1">
      <alignment horizontal="center" vertical="center"/>
      <protection hidden="1"/>
    </xf>
    <xf numFmtId="49" fontId="5" fillId="33" borderId="18" xfId="0" applyNumberFormat="1" applyFont="1" applyFill="1" applyBorder="1" applyAlignment="1" applyProtection="1">
      <alignment horizontal="center" vertical="center"/>
      <protection hidden="1"/>
    </xf>
    <xf numFmtId="0" fontId="5" fillId="33" borderId="23" xfId="0" applyFont="1" applyFill="1" applyBorder="1" applyAlignment="1" applyProtection="1">
      <alignment vertical="center" wrapText="1"/>
      <protection hidden="1"/>
    </xf>
    <xf numFmtId="49" fontId="5" fillId="33" borderId="23" xfId="0" applyNumberFormat="1" applyFont="1" applyFill="1" applyBorder="1" applyAlignment="1" applyProtection="1">
      <alignment horizontal="center" vertical="center"/>
      <protection hidden="1"/>
    </xf>
    <xf numFmtId="174" fontId="50" fillId="33" borderId="10" xfId="0" applyNumberFormat="1" applyFont="1" applyFill="1" applyBorder="1" applyAlignment="1" applyProtection="1">
      <alignment horizontal="left" vertical="center"/>
      <protection hidden="1"/>
    </xf>
    <xf numFmtId="49" fontId="5" fillId="33" borderId="12" xfId="0" applyNumberFormat="1"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49" fontId="5" fillId="33" borderId="0" xfId="0" applyNumberFormat="1" applyFont="1" applyFill="1" applyBorder="1" applyAlignment="1" applyProtection="1">
      <alignment horizontal="center" vertical="center"/>
      <protection hidden="1"/>
    </xf>
    <xf numFmtId="165" fontId="5" fillId="33" borderId="0" xfId="62" applyNumberFormat="1" applyFont="1" applyFill="1" applyBorder="1" applyAlignment="1" applyProtection="1">
      <alignment horizontal="center" vertical="center" shrinkToFit="1"/>
      <protection hidden="1"/>
    </xf>
    <xf numFmtId="49" fontId="5" fillId="32" borderId="0" xfId="0" applyNumberFormat="1" applyFont="1" applyFill="1" applyAlignment="1" applyProtection="1">
      <alignment/>
      <protection hidden="1"/>
    </xf>
    <xf numFmtId="0" fontId="1" fillId="32" borderId="0" xfId="0" applyFont="1" applyFill="1" applyAlignment="1" applyProtection="1">
      <alignment/>
      <protection hidden="1"/>
    </xf>
    <xf numFmtId="0" fontId="2" fillId="32" borderId="0" xfId="0" applyFont="1" applyFill="1" applyAlignment="1" applyProtection="1">
      <alignment horizontal="center"/>
      <protection hidden="1"/>
    </xf>
    <xf numFmtId="49" fontId="5" fillId="33" borderId="0" xfId="0" applyNumberFormat="1" applyFont="1" applyFill="1" applyAlignment="1" applyProtection="1">
      <alignment/>
      <protection hidden="1"/>
    </xf>
    <xf numFmtId="0" fontId="1" fillId="33" borderId="0" xfId="0" applyFont="1" applyFill="1" applyAlignment="1" applyProtection="1">
      <alignment/>
      <protection hidden="1"/>
    </xf>
    <xf numFmtId="0" fontId="10" fillId="33" borderId="0" xfId="0" applyFont="1" applyFill="1" applyAlignment="1" applyProtection="1" quotePrefix="1">
      <alignment horizontal="left" wrapText="1"/>
      <protection hidden="1"/>
    </xf>
    <xf numFmtId="0" fontId="2" fillId="32" borderId="0" xfId="0" applyFont="1" applyFill="1" applyAlignment="1" applyProtection="1">
      <alignment/>
      <protection hidden="1"/>
    </xf>
    <xf numFmtId="49" fontId="1" fillId="33" borderId="0" xfId="0" applyNumberFormat="1" applyFont="1" applyFill="1" applyBorder="1" applyAlignment="1" applyProtection="1">
      <alignment/>
      <protection hidden="1"/>
    </xf>
    <xf numFmtId="0" fontId="43" fillId="32" borderId="0" xfId="0" applyFont="1" applyFill="1" applyAlignment="1" applyProtection="1">
      <alignment/>
      <protection hidden="1"/>
    </xf>
    <xf numFmtId="0" fontId="1" fillId="33" borderId="0" xfId="0" applyFont="1" applyFill="1" applyAlignment="1" applyProtection="1">
      <alignment/>
      <protection hidden="1"/>
    </xf>
    <xf numFmtId="49" fontId="1" fillId="33" borderId="0" xfId="0" applyNumberFormat="1" applyFont="1" applyFill="1" applyBorder="1" applyAlignment="1" applyProtection="1" quotePrefix="1">
      <alignment horizontal="right"/>
      <protection hidden="1"/>
    </xf>
    <xf numFmtId="175" fontId="44" fillId="33" borderId="20" xfId="0" applyNumberFormat="1" applyFont="1" applyFill="1" applyBorder="1" applyAlignment="1" applyProtection="1">
      <alignment horizontal="center"/>
      <protection hidden="1"/>
    </xf>
    <xf numFmtId="175" fontId="44" fillId="33" borderId="0" xfId="0" applyNumberFormat="1" applyFont="1" applyFill="1" applyBorder="1" applyAlignment="1" applyProtection="1">
      <alignment horizontal="center"/>
      <protection hidden="1"/>
    </xf>
    <xf numFmtId="175" fontId="31" fillId="32" borderId="0" xfId="0" applyNumberFormat="1" applyFont="1" applyFill="1" applyBorder="1" applyAlignment="1" applyProtection="1">
      <alignment horizontal="center"/>
      <protection hidden="1"/>
    </xf>
    <xf numFmtId="175" fontId="44" fillId="32" borderId="0" xfId="0" applyNumberFormat="1" applyFont="1" applyFill="1" applyBorder="1" applyAlignment="1" applyProtection="1">
      <alignment horizontal="center"/>
      <protection hidden="1"/>
    </xf>
    <xf numFmtId="176" fontId="43" fillId="32" borderId="0" xfId="0" applyNumberFormat="1" applyFont="1" applyFill="1" applyBorder="1" applyAlignment="1" applyProtection="1">
      <alignment/>
      <protection hidden="1"/>
    </xf>
    <xf numFmtId="0" fontId="43" fillId="32" borderId="0" xfId="0" applyFont="1" applyFill="1" applyBorder="1" applyAlignment="1" applyProtection="1">
      <alignment/>
      <protection hidden="1"/>
    </xf>
    <xf numFmtId="49" fontId="5" fillId="33" borderId="0" xfId="0" applyNumberFormat="1" applyFont="1" applyFill="1" applyAlignment="1" applyProtection="1">
      <alignment horizontal="center"/>
      <protection hidden="1"/>
    </xf>
    <xf numFmtId="174" fontId="43" fillId="32" borderId="0" xfId="0" applyNumberFormat="1" applyFont="1" applyFill="1" applyBorder="1" applyAlignment="1" applyProtection="1">
      <alignment/>
      <protection hidden="1"/>
    </xf>
    <xf numFmtId="49" fontId="2" fillId="33" borderId="12" xfId="0" applyNumberFormat="1" applyFont="1" applyFill="1" applyBorder="1" applyAlignment="1" applyProtection="1" quotePrefix="1">
      <alignment horizontal="center" wrapText="1"/>
      <protection hidden="1"/>
    </xf>
    <xf numFmtId="0" fontId="2" fillId="33" borderId="12" xfId="0" applyFont="1" applyFill="1" applyBorder="1" applyAlignment="1" applyProtection="1">
      <alignment horizontal="center" vertical="center" wrapText="1"/>
      <protection hidden="1"/>
    </xf>
    <xf numFmtId="176" fontId="51" fillId="33" borderId="12" xfId="0" applyNumberFormat="1" applyFont="1" applyFill="1" applyBorder="1" applyAlignment="1" applyProtection="1" quotePrefix="1">
      <alignment horizontal="center" vertical="center" wrapText="1"/>
      <protection hidden="1"/>
    </xf>
    <xf numFmtId="0" fontId="52" fillId="32" borderId="0" xfId="0" applyFont="1" applyFill="1" applyAlignment="1" applyProtection="1" quotePrefix="1">
      <alignment horizontal="center" wrapText="1"/>
      <protection hidden="1"/>
    </xf>
    <xf numFmtId="49" fontId="6" fillId="33" borderId="12" xfId="0" applyNumberFormat="1" applyFont="1" applyFill="1" applyBorder="1" applyAlignment="1" applyProtection="1">
      <alignment horizontal="center" wrapText="1"/>
      <protection hidden="1"/>
    </xf>
    <xf numFmtId="0" fontId="2" fillId="33" borderId="12" xfId="0" applyFont="1" applyFill="1" applyBorder="1" applyAlignment="1" applyProtection="1">
      <alignment horizontal="center" vertical="top" wrapText="1"/>
      <protection hidden="1"/>
    </xf>
    <xf numFmtId="0" fontId="1" fillId="32" borderId="0" xfId="0" applyFont="1" applyFill="1" applyBorder="1" applyAlignment="1" applyProtection="1">
      <alignment/>
      <protection hidden="1"/>
    </xf>
    <xf numFmtId="49" fontId="7" fillId="33" borderId="12" xfId="0" applyNumberFormat="1" applyFont="1" applyFill="1" applyBorder="1" applyAlignment="1" applyProtection="1">
      <alignment wrapText="1"/>
      <protection hidden="1"/>
    </xf>
    <xf numFmtId="0" fontId="2" fillId="33" borderId="12" xfId="0" applyFont="1" applyFill="1" applyBorder="1" applyAlignment="1" applyProtection="1">
      <alignment vertical="top" wrapText="1"/>
      <protection hidden="1"/>
    </xf>
    <xf numFmtId="174" fontId="1" fillId="33" borderId="12" xfId="0" applyNumberFormat="1" applyFont="1" applyFill="1" applyBorder="1" applyAlignment="1" applyProtection="1">
      <alignment vertical="top" wrapText="1"/>
      <protection hidden="1"/>
    </xf>
    <xf numFmtId="0" fontId="1" fillId="33" borderId="12" xfId="0" applyFont="1" applyFill="1" applyBorder="1" applyAlignment="1" applyProtection="1" quotePrefix="1">
      <alignment horizontal="left" wrapText="1"/>
      <protection hidden="1"/>
    </xf>
    <xf numFmtId="0" fontId="53" fillId="32" borderId="0" xfId="0" applyFont="1" applyFill="1" applyAlignment="1" applyProtection="1">
      <alignment horizontal="center"/>
      <protection hidden="1"/>
    </xf>
    <xf numFmtId="49" fontId="7" fillId="33" borderId="12" xfId="0" applyNumberFormat="1" applyFont="1" applyFill="1" applyBorder="1" applyAlignment="1" applyProtection="1" quotePrefix="1">
      <alignment horizontal="left" wrapText="1"/>
      <protection hidden="1"/>
    </xf>
    <xf numFmtId="0" fontId="1" fillId="33" borderId="12" xfId="0" applyFont="1" applyFill="1" applyBorder="1" applyAlignment="1" applyProtection="1">
      <alignment wrapText="1"/>
      <protection hidden="1"/>
    </xf>
    <xf numFmtId="49" fontId="7" fillId="33" borderId="12" xfId="0" applyNumberFormat="1" applyFont="1" applyFill="1" applyBorder="1" applyAlignment="1" applyProtection="1" quotePrefix="1">
      <alignment horizontal="left" vertical="center" wrapText="1"/>
      <protection hidden="1"/>
    </xf>
    <xf numFmtId="49" fontId="7" fillId="33" borderId="12" xfId="0" applyNumberFormat="1" applyFont="1" applyFill="1" applyBorder="1" applyAlignment="1" applyProtection="1">
      <alignment vertical="center" wrapText="1"/>
      <protection hidden="1"/>
    </xf>
    <xf numFmtId="0" fontId="2" fillId="33" borderId="12" xfId="0" applyFont="1" applyFill="1" applyBorder="1" applyAlignment="1" applyProtection="1" quotePrefix="1">
      <alignment horizontal="left" wrapText="1"/>
      <protection hidden="1"/>
    </xf>
    <xf numFmtId="49" fontId="7" fillId="33" borderId="12" xfId="0" applyNumberFormat="1" applyFont="1" applyFill="1" applyBorder="1" applyAlignment="1" applyProtection="1">
      <alignment horizontal="left" wrapText="1"/>
      <protection hidden="1"/>
    </xf>
    <xf numFmtId="49" fontId="7" fillId="33" borderId="12" xfId="0" applyNumberFormat="1" applyFont="1" applyFill="1" applyBorder="1" applyAlignment="1" applyProtection="1">
      <alignment horizontal="left" vertical="center" wrapText="1"/>
      <protection hidden="1"/>
    </xf>
    <xf numFmtId="49" fontId="5" fillId="33" borderId="0" xfId="0" applyNumberFormat="1" applyFont="1" applyFill="1" applyAlignment="1" applyProtection="1">
      <alignment horizontal="justify"/>
      <protection hidden="1"/>
    </xf>
    <xf numFmtId="0" fontId="10" fillId="33" borderId="0" xfId="0" applyFont="1" applyFill="1" applyBorder="1" applyAlignment="1" applyProtection="1">
      <alignment horizontal="left"/>
      <protection hidden="1"/>
    </xf>
    <xf numFmtId="0" fontId="2" fillId="32" borderId="0" xfId="0" applyFont="1" applyFill="1" applyBorder="1" applyAlignment="1" applyProtection="1">
      <alignment horizontal="center" vertical="center"/>
      <protection hidden="1"/>
    </xf>
    <xf numFmtId="0" fontId="1" fillId="32" borderId="0" xfId="0" applyFont="1" applyFill="1" applyBorder="1" applyAlignment="1" applyProtection="1">
      <alignment horizontal="center" vertical="center" shrinkToFit="1"/>
      <protection hidden="1"/>
    </xf>
    <xf numFmtId="0" fontId="0" fillId="33" borderId="0" xfId="0" applyFill="1" applyBorder="1" applyAlignment="1" applyProtection="1">
      <alignment horizontal="left"/>
      <protection hidden="1"/>
    </xf>
    <xf numFmtId="0" fontId="0" fillId="33" borderId="20" xfId="0" applyFill="1" applyBorder="1" applyAlignment="1" applyProtection="1">
      <alignment horizontal="left" vertical="center"/>
      <protection hidden="1"/>
    </xf>
    <xf numFmtId="0" fontId="54" fillId="32" borderId="0" xfId="0" applyFont="1" applyFill="1" applyBorder="1" applyAlignment="1" applyProtection="1">
      <alignment horizontal="center" vertical="center"/>
      <protection hidden="1"/>
    </xf>
    <xf numFmtId="0" fontId="8" fillId="32" borderId="0" xfId="0" applyFont="1" applyFill="1" applyBorder="1" applyAlignment="1" applyProtection="1">
      <alignment horizontal="center" vertical="center"/>
      <protection hidden="1"/>
    </xf>
    <xf numFmtId="0" fontId="8" fillId="32" borderId="0" xfId="0" applyFont="1" applyFill="1" applyBorder="1" applyAlignment="1" applyProtection="1" quotePrefix="1">
      <alignment horizontal="center" vertical="center"/>
      <protection hidden="1"/>
    </xf>
    <xf numFmtId="0" fontId="1"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horizontal="center"/>
      <protection hidden="1"/>
    </xf>
    <xf numFmtId="49" fontId="5" fillId="32" borderId="0" xfId="0" applyNumberFormat="1" applyFont="1" applyFill="1" applyAlignment="1" applyProtection="1">
      <alignment/>
      <protection locked="0"/>
    </xf>
    <xf numFmtId="0" fontId="5" fillId="33" borderId="0" xfId="0" applyFont="1" applyFill="1" applyBorder="1" applyAlignment="1">
      <alignment vertical="top" wrapText="1"/>
    </xf>
    <xf numFmtId="0" fontId="0" fillId="32" borderId="0" xfId="0" applyFill="1" applyAlignment="1" applyProtection="1">
      <alignment/>
      <protection locked="0"/>
    </xf>
    <xf numFmtId="0" fontId="0" fillId="32" borderId="0" xfId="0" applyFill="1" applyAlignment="1" applyProtection="1">
      <alignment/>
      <protection hidden="1"/>
    </xf>
    <xf numFmtId="0" fontId="0" fillId="33" borderId="0" xfId="0" applyFill="1" applyAlignment="1" applyProtection="1">
      <alignment/>
      <protection hidden="1"/>
    </xf>
    <xf numFmtId="0" fontId="5" fillId="33" borderId="0" xfId="53" applyFont="1" applyFill="1" applyBorder="1" applyAlignment="1" applyProtection="1">
      <alignment horizontal="center" vertical="center"/>
      <protection hidden="1"/>
    </xf>
    <xf numFmtId="0" fontId="33" fillId="33" borderId="0" xfId="53" applyFont="1" applyFill="1" applyBorder="1" applyAlignment="1" applyProtection="1" quotePrefix="1">
      <alignment horizontal="left" vertical="center" wrapText="1"/>
      <protection hidden="1"/>
    </xf>
    <xf numFmtId="2" fontId="5" fillId="33" borderId="0" xfId="53" applyNumberFormat="1" applyFont="1" applyFill="1" applyBorder="1" applyAlignment="1" applyProtection="1">
      <alignment horizontal="center" vertical="center"/>
      <protection hidden="1"/>
    </xf>
    <xf numFmtId="0" fontId="34" fillId="33" borderId="0" xfId="53" applyFont="1" applyFill="1" applyBorder="1" applyAlignment="1" applyProtection="1" quotePrefix="1">
      <alignment horizontal="center" vertical="center" wrapText="1"/>
      <protection hidden="1"/>
    </xf>
    <xf numFmtId="0" fontId="34" fillId="33" borderId="0" xfId="53" applyFont="1" applyFill="1" applyBorder="1" applyAlignment="1" applyProtection="1">
      <alignment horizontal="center" vertical="center" wrapText="1"/>
      <protection hidden="1"/>
    </xf>
    <xf numFmtId="0" fontId="11" fillId="33" borderId="12" xfId="53" applyFont="1" applyFill="1" applyBorder="1" applyAlignment="1" applyProtection="1" quotePrefix="1">
      <alignment horizontal="center" vertical="center" wrapText="1"/>
      <protection hidden="1"/>
    </xf>
    <xf numFmtId="2" fontId="7" fillId="33" borderId="14" xfId="53" applyNumberFormat="1" applyFont="1" applyFill="1" applyBorder="1" applyAlignment="1" applyProtection="1">
      <alignment horizontal="center" wrapText="1"/>
      <protection hidden="1"/>
    </xf>
    <xf numFmtId="2" fontId="7" fillId="33" borderId="11" xfId="53" applyNumberFormat="1" applyFont="1" applyFill="1" applyBorder="1" applyAlignment="1" applyProtection="1">
      <alignment horizontal="center" wrapText="1"/>
      <protection hidden="1"/>
    </xf>
    <xf numFmtId="49" fontId="7" fillId="33" borderId="11" xfId="53" applyNumberFormat="1" applyFont="1" applyFill="1" applyBorder="1" applyAlignment="1" applyProtection="1">
      <alignment horizontal="left" vertical="center" wrapText="1"/>
      <protection hidden="1"/>
    </xf>
    <xf numFmtId="0" fontId="7" fillId="33" borderId="20" xfId="53" applyFont="1" applyFill="1" applyBorder="1" applyAlignment="1" applyProtection="1">
      <alignment horizontal="center" vertical="top" wrapText="1"/>
      <protection hidden="1"/>
    </xf>
    <xf numFmtId="2" fontId="7" fillId="33" borderId="14" xfId="53" applyNumberFormat="1" applyFont="1" applyFill="1" applyBorder="1" applyAlignment="1" applyProtection="1">
      <alignment horizontal="center" vertical="top" wrapText="1"/>
      <protection hidden="1"/>
    </xf>
    <xf numFmtId="49" fontId="7" fillId="33" borderId="20" xfId="53" applyNumberFormat="1" applyFont="1" applyFill="1" applyBorder="1" applyAlignment="1" applyProtection="1">
      <alignment horizontal="left" vertical="center" wrapText="1"/>
      <protection hidden="1"/>
    </xf>
    <xf numFmtId="49" fontId="10" fillId="33" borderId="14" xfId="53" applyNumberFormat="1" applyFont="1" applyFill="1" applyBorder="1" applyAlignment="1" applyProtection="1">
      <alignment horizontal="left" wrapText="1"/>
      <protection hidden="1"/>
    </xf>
    <xf numFmtId="49" fontId="10" fillId="33" borderId="20" xfId="53" applyNumberFormat="1" applyFont="1" applyFill="1" applyBorder="1" applyAlignment="1" applyProtection="1">
      <alignment horizontal="left" vertical="top" wrapText="1"/>
      <protection hidden="1"/>
    </xf>
    <xf numFmtId="0" fontId="6" fillId="3" borderId="24" xfId="0" applyFont="1" applyFill="1" applyBorder="1" applyAlignment="1" applyProtection="1">
      <alignment horizontal="center" vertical="center"/>
      <protection locked="0"/>
    </xf>
    <xf numFmtId="14" fontId="5" fillId="33" borderId="0"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alignment horizontal="center" vertical="center"/>
      <protection locked="0"/>
    </xf>
    <xf numFmtId="174" fontId="6" fillId="33" borderId="12" xfId="62" applyNumberFormat="1" applyFont="1" applyFill="1" applyBorder="1" applyAlignment="1" applyProtection="1">
      <alignment horizontal="center" vertical="center" shrinkToFit="1"/>
      <protection locked="0"/>
    </xf>
    <xf numFmtId="0" fontId="40" fillId="32" borderId="0" xfId="0" applyFont="1" applyFill="1" applyBorder="1" applyAlignment="1" applyProtection="1" quotePrefix="1">
      <alignment horizontal="left" vertical="center" wrapText="1"/>
      <protection locked="0"/>
    </xf>
    <xf numFmtId="0" fontId="5" fillId="32" borderId="0" xfId="0" applyFont="1" applyFill="1" applyBorder="1" applyAlignment="1" applyProtection="1">
      <alignment horizontal="left"/>
      <protection locked="0"/>
    </xf>
    <xf numFmtId="0" fontId="5" fillId="32" borderId="0" xfId="0" applyNumberFormat="1" applyFont="1" applyFill="1" applyBorder="1" applyAlignment="1" applyProtection="1" quotePrefix="1">
      <alignment horizontal="left"/>
      <protection locked="0"/>
    </xf>
    <xf numFmtId="0" fontId="5" fillId="32" borderId="0" xfId="0" applyNumberFormat="1" applyFont="1" applyFill="1" applyBorder="1" applyAlignment="1" applyProtection="1">
      <alignment horizontal="left"/>
      <protection locked="0"/>
    </xf>
    <xf numFmtId="0" fontId="6" fillId="32" borderId="12" xfId="0" applyFont="1" applyFill="1" applyBorder="1" applyAlignment="1" applyProtection="1">
      <alignment horizontal="center" vertical="center"/>
      <protection locked="0"/>
    </xf>
    <xf numFmtId="49" fontId="5" fillId="33" borderId="0"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alignment horizontal="center" vertical="center" wrapText="1"/>
      <protection locked="0"/>
    </xf>
    <xf numFmtId="176" fontId="11" fillId="33" borderId="12" xfId="0" applyNumberFormat="1" applyFont="1" applyFill="1" applyBorder="1" applyAlignment="1" applyProtection="1" quotePrefix="1">
      <alignment horizontal="center" vertical="center" wrapText="1"/>
      <protection locked="0"/>
    </xf>
    <xf numFmtId="0" fontId="5" fillId="33" borderId="12" xfId="0" applyFont="1" applyFill="1" applyBorder="1" applyAlignment="1" applyProtection="1">
      <alignment horizontal="center" vertical="center"/>
      <protection locked="0"/>
    </xf>
    <xf numFmtId="169" fontId="5" fillId="33" borderId="12" xfId="62" applyNumberFormat="1"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0" fillId="33" borderId="19" xfId="0" applyFont="1" applyFill="1" applyBorder="1" applyAlignment="1" applyProtection="1">
      <alignment horizontal="left" vertical="center"/>
      <protection locked="0"/>
    </xf>
    <xf numFmtId="0" fontId="5" fillId="33" borderId="25"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protection locked="0"/>
    </xf>
    <xf numFmtId="165" fontId="0" fillId="32" borderId="0" xfId="0" applyNumberFormat="1" applyFill="1" applyBorder="1" applyAlignment="1" applyProtection="1">
      <alignment horizontal="center" vertical="center"/>
      <protection locked="0"/>
    </xf>
    <xf numFmtId="0" fontId="32" fillId="32" borderId="0" xfId="0" applyFont="1" applyFill="1" applyBorder="1" applyAlignment="1" applyProtection="1">
      <alignment horizontal="left" vertical="center"/>
      <protection locked="0"/>
    </xf>
    <xf numFmtId="165" fontId="0" fillId="32" borderId="0" xfId="0" applyNumberFormat="1" applyFill="1" applyBorder="1" applyAlignment="1" applyProtection="1">
      <alignment horizontal="left" vertical="center"/>
      <protection locked="0"/>
    </xf>
    <xf numFmtId="0" fontId="5" fillId="33" borderId="18" xfId="0" applyFont="1" applyFill="1" applyBorder="1" applyAlignment="1" applyProtection="1">
      <alignment horizontal="center" vertical="center"/>
      <protection locked="0"/>
    </xf>
    <xf numFmtId="0" fontId="0" fillId="33" borderId="11" xfId="0" applyFont="1" applyFill="1" applyBorder="1" applyAlignment="1" applyProtection="1">
      <alignment horizontal="left" vertical="center"/>
      <protection locked="0"/>
    </xf>
    <xf numFmtId="0" fontId="5" fillId="33" borderId="20" xfId="0" applyFont="1" applyFill="1" applyBorder="1" applyAlignment="1" applyProtection="1">
      <alignment horizontal="center" vertical="center"/>
      <protection locked="0"/>
    </xf>
    <xf numFmtId="49" fontId="6" fillId="32" borderId="0" xfId="0" applyNumberFormat="1" applyFont="1" applyFill="1" applyBorder="1" applyAlignment="1" applyProtection="1">
      <alignment horizontal="left" vertical="center"/>
      <protection locked="0"/>
    </xf>
    <xf numFmtId="0" fontId="0" fillId="32" borderId="0" xfId="0" applyFont="1" applyFill="1" applyBorder="1" applyAlignment="1" applyProtection="1">
      <alignment horizontal="left" vertical="center"/>
      <protection locked="0"/>
    </xf>
    <xf numFmtId="165" fontId="1" fillId="34" borderId="12" xfId="0" applyNumberFormat="1" applyFont="1" applyFill="1" applyBorder="1" applyAlignment="1" applyProtection="1">
      <alignment horizontal="left" vertical="top" wrapText="1"/>
      <protection hidden="1"/>
    </xf>
    <xf numFmtId="165" fontId="1" fillId="33" borderId="12" xfId="0" applyNumberFormat="1" applyFont="1" applyFill="1" applyBorder="1" applyAlignment="1" applyProtection="1">
      <alignment horizontal="left" vertical="top" wrapText="1"/>
      <protection hidden="1"/>
    </xf>
    <xf numFmtId="0" fontId="5" fillId="32" borderId="0" xfId="0" applyFont="1" applyFill="1" applyBorder="1" applyAlignment="1" applyProtection="1">
      <alignment horizontal="center" vertical="center"/>
      <protection locked="0"/>
    </xf>
    <xf numFmtId="165" fontId="5" fillId="35" borderId="24" xfId="0" applyNumberFormat="1" applyFont="1" applyFill="1" applyBorder="1" applyAlignment="1" applyProtection="1">
      <alignment horizontal="center" vertical="center"/>
      <protection locked="0"/>
    </xf>
    <xf numFmtId="165" fontId="5" fillId="35" borderId="26" xfId="0" applyNumberFormat="1" applyFont="1" applyFill="1" applyBorder="1" applyAlignment="1" applyProtection="1">
      <alignment horizontal="center" vertical="center"/>
      <protection locked="0"/>
    </xf>
    <xf numFmtId="0" fontId="56" fillId="33" borderId="0" xfId="0" applyFont="1" applyFill="1" applyAlignment="1">
      <alignment horizontal="center"/>
    </xf>
    <xf numFmtId="49" fontId="47" fillId="32" borderId="0" xfId="0" applyNumberFormat="1" applyFont="1" applyFill="1" applyBorder="1" applyAlignment="1" applyProtection="1">
      <alignment horizontal="center" vertical="top" wrapText="1"/>
      <protection hidden="1"/>
    </xf>
    <xf numFmtId="0" fontId="22" fillId="32" borderId="0" xfId="0" applyFont="1" applyFill="1" applyBorder="1" applyAlignment="1">
      <alignment horizontal="center" vertical="top" wrapText="1"/>
    </xf>
    <xf numFmtId="0" fontId="55" fillId="33" borderId="0" xfId="0" applyFont="1" applyFill="1" applyAlignment="1">
      <alignment horizontal="center"/>
    </xf>
    <xf numFmtId="49" fontId="17" fillId="32" borderId="0" xfId="0" applyNumberFormat="1" applyFont="1" applyFill="1" applyBorder="1" applyAlignment="1" applyProtection="1">
      <alignment horizontal="left" vertical="center"/>
      <protection hidden="1" locked="0"/>
    </xf>
    <xf numFmtId="0" fontId="2" fillId="36" borderId="27" xfId="0" applyFont="1" applyFill="1" applyBorder="1" applyAlignment="1">
      <alignment horizontal="center" vertical="top" wrapText="1"/>
    </xf>
    <xf numFmtId="0" fontId="2" fillId="36" borderId="28" xfId="0" applyFont="1" applyFill="1" applyBorder="1" applyAlignment="1">
      <alignment horizontal="center" vertical="center" wrapText="1"/>
    </xf>
    <xf numFmtId="0" fontId="2" fillId="36" borderId="29" xfId="0" applyFont="1" applyFill="1" applyBorder="1" applyAlignment="1">
      <alignment horizontal="center" vertical="top" wrapText="1"/>
    </xf>
    <xf numFmtId="0" fontId="2" fillId="36" borderId="30" xfId="0" applyFont="1" applyFill="1" applyBorder="1" applyAlignment="1">
      <alignment horizontal="center"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2" fillId="36" borderId="31" xfId="0" applyFont="1" applyFill="1" applyBorder="1" applyAlignment="1">
      <alignment horizontal="center" vertical="top" wrapText="1"/>
    </xf>
    <xf numFmtId="0" fontId="2" fillId="36" borderId="32" xfId="0" applyFont="1" applyFill="1" applyBorder="1" applyAlignment="1">
      <alignment horizontal="center" vertical="top" wrapText="1"/>
    </xf>
    <xf numFmtId="0" fontId="1" fillId="33" borderId="33" xfId="0" applyFont="1" applyFill="1" applyBorder="1" applyAlignment="1">
      <alignment vertical="top" wrapText="1"/>
    </xf>
    <xf numFmtId="0" fontId="1" fillId="33" borderId="34" xfId="0" applyFont="1" applyFill="1" applyBorder="1" applyAlignment="1">
      <alignment vertical="top" wrapText="1"/>
    </xf>
    <xf numFmtId="0" fontId="0" fillId="33" borderId="20" xfId="0" applyFill="1" applyBorder="1" applyAlignment="1">
      <alignment/>
    </xf>
    <xf numFmtId="0" fontId="58" fillId="33" borderId="0" xfId="0" applyFont="1" applyFill="1" applyAlignment="1">
      <alignment horizontal="center"/>
    </xf>
    <xf numFmtId="0" fontId="6" fillId="36" borderId="35" xfId="0" applyFont="1" applyFill="1" applyBorder="1" applyAlignment="1">
      <alignment horizontal="center" vertical="top" wrapText="1"/>
    </xf>
    <xf numFmtId="0" fontId="6" fillId="36" borderId="36" xfId="0" applyFont="1" applyFill="1" applyBorder="1" applyAlignment="1">
      <alignment horizontal="center" vertical="top" wrapText="1"/>
    </xf>
    <xf numFmtId="0" fontId="1" fillId="0" borderId="37" xfId="0" applyFont="1" applyBorder="1" applyAlignment="1">
      <alignment vertical="top" wrapText="1"/>
    </xf>
    <xf numFmtId="0" fontId="1" fillId="0" borderId="38" xfId="0" applyFont="1" applyBorder="1" applyAlignment="1">
      <alignment vertical="top" wrapText="1"/>
    </xf>
    <xf numFmtId="0" fontId="1" fillId="33" borderId="37" xfId="0" applyFont="1" applyFill="1" applyBorder="1" applyAlignment="1">
      <alignment vertical="top" wrapText="1"/>
    </xf>
    <xf numFmtId="0" fontId="1" fillId="33" borderId="38" xfId="0" applyFont="1" applyFill="1" applyBorder="1" applyAlignment="1">
      <alignment vertical="top" wrapText="1"/>
    </xf>
    <xf numFmtId="0" fontId="1" fillId="33" borderId="29" xfId="0" applyFont="1" applyFill="1" applyBorder="1" applyAlignment="1">
      <alignment vertical="top" wrapText="1"/>
    </xf>
    <xf numFmtId="0" fontId="1" fillId="33" borderId="30" xfId="0" applyFont="1" applyFill="1" applyBorder="1" applyAlignment="1">
      <alignment vertical="top" wrapText="1"/>
    </xf>
    <xf numFmtId="0" fontId="1" fillId="33" borderId="39" xfId="0" applyFont="1" applyFill="1" applyBorder="1" applyAlignment="1">
      <alignment vertical="top" wrapText="1"/>
    </xf>
    <xf numFmtId="0" fontId="1" fillId="33" borderId="40" xfId="0" applyFont="1" applyFill="1" applyBorder="1" applyAlignment="1">
      <alignment vertical="top" wrapText="1"/>
    </xf>
    <xf numFmtId="0" fontId="1" fillId="33" borderId="0" xfId="0" applyFont="1" applyFill="1" applyBorder="1" applyAlignment="1">
      <alignment horizontal="left" vertical="top" wrapText="1"/>
    </xf>
    <xf numFmtId="0" fontId="2" fillId="36" borderId="12" xfId="0" applyFont="1" applyFill="1" applyBorder="1" applyAlignment="1">
      <alignment horizontal="center" vertical="top" wrapText="1"/>
    </xf>
    <xf numFmtId="0" fontId="2" fillId="36" borderId="12" xfId="0" applyFont="1" applyFill="1" applyBorder="1" applyAlignment="1">
      <alignment horizontal="center" vertical="center" wrapText="1"/>
    </xf>
    <xf numFmtId="0" fontId="1" fillId="33" borderId="12" xfId="0" applyFont="1" applyFill="1" applyBorder="1" applyAlignment="1">
      <alignment vertical="top" wrapText="1"/>
    </xf>
    <xf numFmtId="0" fontId="1" fillId="0" borderId="41" xfId="0" applyFont="1" applyBorder="1" applyAlignment="1">
      <alignment vertical="top" wrapText="1"/>
    </xf>
    <xf numFmtId="0" fontId="5" fillId="33" borderId="0" xfId="0" applyFont="1" applyFill="1" applyAlignment="1">
      <alignment vertical="top" wrapTex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6" fillId="33" borderId="10" xfId="0" applyFont="1" applyFill="1" applyBorder="1" applyAlignment="1">
      <alignment vertical="top" wrapText="1"/>
    </xf>
    <xf numFmtId="0" fontId="6" fillId="33" borderId="21" xfId="0" applyFont="1" applyFill="1" applyBorder="1" applyAlignment="1">
      <alignment horizontal="center" vertical="center" wrapText="1"/>
    </xf>
    <xf numFmtId="0" fontId="46" fillId="33" borderId="22" xfId="0" applyFont="1" applyFill="1" applyBorder="1" applyAlignment="1">
      <alignment vertical="top" wrapText="1"/>
    </xf>
    <xf numFmtId="49" fontId="5" fillId="33" borderId="21" xfId="0" applyNumberFormat="1" applyFont="1" applyFill="1" applyBorder="1" applyAlignment="1">
      <alignment horizontal="center" vertical="top" wrapText="1"/>
    </xf>
    <xf numFmtId="49" fontId="5" fillId="33" borderId="12" xfId="0" applyNumberFormat="1" applyFont="1" applyFill="1" applyBorder="1" applyAlignment="1">
      <alignment horizontal="left" vertical="top" wrapText="1"/>
    </xf>
    <xf numFmtId="49" fontId="5" fillId="33" borderId="19" xfId="0" applyNumberFormat="1" applyFont="1" applyFill="1" applyBorder="1" applyAlignment="1">
      <alignment horizontal="center" vertical="top" wrapText="1"/>
    </xf>
    <xf numFmtId="49" fontId="5" fillId="33" borderId="10" xfId="0" applyNumberFormat="1" applyFont="1" applyFill="1" applyBorder="1" applyAlignment="1">
      <alignment horizontal="left" vertical="top" wrapText="1"/>
    </xf>
    <xf numFmtId="0" fontId="5" fillId="33" borderId="10" xfId="0" applyFont="1" applyFill="1" applyBorder="1" applyAlignment="1">
      <alignment horizontal="center" vertical="top" wrapText="1"/>
    </xf>
    <xf numFmtId="0" fontId="6" fillId="33" borderId="17" xfId="0" applyFont="1" applyFill="1" applyBorder="1" applyAlignment="1">
      <alignment vertical="top" wrapText="1"/>
    </xf>
    <xf numFmtId="0" fontId="0" fillId="33" borderId="14" xfId="0" applyFill="1" applyBorder="1" applyAlignment="1">
      <alignment/>
    </xf>
    <xf numFmtId="0" fontId="0" fillId="33" borderId="21" xfId="0" applyFill="1" applyBorder="1" applyAlignment="1">
      <alignment/>
    </xf>
    <xf numFmtId="49" fontId="5" fillId="33" borderId="25" xfId="0" applyNumberFormat="1" applyFont="1" applyFill="1" applyBorder="1" applyAlignment="1">
      <alignment horizontal="center" vertical="top" wrapText="1"/>
    </xf>
    <xf numFmtId="49" fontId="5" fillId="33" borderId="13" xfId="0" applyNumberFormat="1" applyFont="1" applyFill="1" applyBorder="1" applyAlignment="1">
      <alignment horizontal="left"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33" borderId="10" xfId="0" applyFont="1" applyFill="1" applyBorder="1" applyAlignment="1">
      <alignment vertical="top" wrapText="1"/>
    </xf>
    <xf numFmtId="0" fontId="5" fillId="0" borderId="10" xfId="0" applyFont="1" applyBorder="1" applyAlignment="1">
      <alignment horizontal="center" vertical="top" wrapText="1"/>
    </xf>
    <xf numFmtId="49" fontId="6" fillId="33" borderId="14" xfId="0" applyNumberFormat="1" applyFont="1" applyFill="1" applyBorder="1" applyAlignment="1">
      <alignment horizontal="center" vertical="top" wrapText="1"/>
    </xf>
    <xf numFmtId="49" fontId="5" fillId="33" borderId="14" xfId="0" applyNumberFormat="1" applyFont="1" applyFill="1" applyBorder="1" applyAlignment="1">
      <alignment horizontal="left" vertical="top" wrapText="1"/>
    </xf>
    <xf numFmtId="0" fontId="5" fillId="33" borderId="14" xfId="0" applyFont="1" applyFill="1" applyBorder="1" applyAlignment="1">
      <alignment horizontal="center" vertical="top" wrapText="1"/>
    </xf>
    <xf numFmtId="0" fontId="5" fillId="33" borderId="21" xfId="0" applyFont="1" applyFill="1" applyBorder="1" applyAlignment="1">
      <alignment horizontal="center" vertical="top" wrapText="1"/>
    </xf>
    <xf numFmtId="49" fontId="5" fillId="33" borderId="13" xfId="0" applyNumberFormat="1" applyFont="1" applyFill="1" applyBorder="1" applyAlignment="1">
      <alignment horizontal="center" vertical="top" wrapText="1"/>
    </xf>
    <xf numFmtId="0" fontId="5" fillId="33" borderId="13" xfId="0" applyFont="1" applyFill="1" applyBorder="1" applyAlignment="1">
      <alignment vertical="top" wrapText="1"/>
    </xf>
    <xf numFmtId="49" fontId="5" fillId="33" borderId="12"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top" wrapText="1"/>
    </xf>
    <xf numFmtId="0" fontId="5" fillId="0" borderId="0" xfId="0" applyFont="1" applyAlignment="1">
      <alignment horizontal="center" vertical="top" wrapText="1"/>
    </xf>
    <xf numFmtId="0" fontId="45" fillId="33" borderId="22" xfId="0" applyFont="1" applyFill="1" applyBorder="1" applyAlignment="1">
      <alignment vertical="top" wrapText="1"/>
    </xf>
    <xf numFmtId="0" fontId="5" fillId="0" borderId="14" xfId="0" applyFont="1" applyBorder="1" applyAlignment="1">
      <alignment horizontal="center" vertical="top" wrapText="1"/>
    </xf>
    <xf numFmtId="0" fontId="5" fillId="33" borderId="14" xfId="0" applyFont="1" applyFill="1" applyBorder="1" applyAlignment="1">
      <alignment vertical="top" wrapText="1"/>
    </xf>
    <xf numFmtId="0" fontId="5" fillId="0" borderId="21" xfId="0" applyFont="1" applyBorder="1" applyAlignment="1">
      <alignment horizontal="center" vertical="top" wrapText="1"/>
    </xf>
    <xf numFmtId="0" fontId="5" fillId="0" borderId="25" xfId="0" applyFont="1" applyBorder="1" applyAlignment="1">
      <alignment horizontal="center" vertical="top" wrapText="1"/>
    </xf>
    <xf numFmtId="0" fontId="5" fillId="33" borderId="13" xfId="0" applyFont="1" applyFill="1" applyBorder="1" applyAlignment="1">
      <alignment horizontal="center" vertical="top" wrapText="1"/>
    </xf>
    <xf numFmtId="0" fontId="46" fillId="33" borderId="13" xfId="0" applyFont="1" applyFill="1" applyBorder="1" applyAlignment="1">
      <alignment vertical="top" wrapText="1"/>
    </xf>
    <xf numFmtId="0" fontId="6" fillId="33" borderId="12" xfId="0" applyFont="1" applyFill="1" applyBorder="1" applyAlignment="1">
      <alignment vertical="top" wrapText="1"/>
    </xf>
    <xf numFmtId="49" fontId="6" fillId="33" borderId="21" xfId="0" applyNumberFormat="1" applyFont="1" applyFill="1" applyBorder="1" applyAlignment="1">
      <alignment horizontal="center" vertical="top" wrapText="1"/>
    </xf>
    <xf numFmtId="0" fontId="46" fillId="33" borderId="10" xfId="0" applyFont="1" applyFill="1" applyBorder="1" applyAlignment="1">
      <alignment vertical="top" wrapText="1"/>
    </xf>
    <xf numFmtId="0" fontId="5" fillId="33" borderId="25" xfId="0" applyFont="1" applyFill="1" applyBorder="1" applyAlignment="1">
      <alignment horizontal="center" vertical="top" wrapText="1"/>
    </xf>
    <xf numFmtId="0" fontId="6" fillId="0" borderId="13" xfId="0" applyFont="1" applyBorder="1" applyAlignment="1">
      <alignment vertical="top" wrapText="1"/>
    </xf>
    <xf numFmtId="0" fontId="0" fillId="33" borderId="12" xfId="0" applyFill="1" applyBorder="1" applyAlignment="1">
      <alignment horizontal="left"/>
    </xf>
    <xf numFmtId="49" fontId="22" fillId="32" borderId="0" xfId="0" applyNumberFormat="1" applyFont="1" applyFill="1" applyBorder="1" applyAlignment="1">
      <alignment horizontal="center" vertical="top" wrapText="1"/>
    </xf>
    <xf numFmtId="49" fontId="22" fillId="32" borderId="0" xfId="0" applyNumberFormat="1" applyFont="1" applyFill="1" applyBorder="1" applyAlignment="1">
      <alignment horizontal="left" vertical="top" wrapText="1"/>
    </xf>
    <xf numFmtId="0" fontId="32" fillId="32" borderId="0" xfId="0" applyFont="1" applyFill="1" applyBorder="1" applyAlignment="1">
      <alignment/>
    </xf>
    <xf numFmtId="0" fontId="22" fillId="32" borderId="0" xfId="0" applyFont="1" applyFill="1" applyBorder="1" applyAlignment="1">
      <alignment vertical="top" wrapText="1"/>
    </xf>
    <xf numFmtId="49" fontId="30" fillId="32" borderId="0" xfId="0" applyNumberFormat="1" applyFont="1" applyFill="1" applyBorder="1" applyAlignment="1">
      <alignment horizontal="center" vertical="top" wrapText="1"/>
    </xf>
    <xf numFmtId="0" fontId="32" fillId="32" borderId="0" xfId="0" applyFont="1" applyFill="1" applyBorder="1" applyAlignment="1">
      <alignment horizontal="left"/>
    </xf>
    <xf numFmtId="0" fontId="39" fillId="32" borderId="23" xfId="0" applyFont="1" applyFill="1" applyBorder="1" applyAlignment="1" applyProtection="1">
      <alignment horizontal="center"/>
      <protection hidden="1"/>
    </xf>
    <xf numFmtId="165" fontId="32" fillId="32" borderId="0" xfId="0" applyNumberFormat="1" applyFont="1" applyFill="1" applyAlignment="1" applyProtection="1">
      <alignment/>
      <protection hidden="1"/>
    </xf>
    <xf numFmtId="0" fontId="22" fillId="32" borderId="0" xfId="0" applyFont="1" applyFill="1" applyAlignment="1" applyProtection="1">
      <alignment horizontal="left"/>
      <protection hidden="1"/>
    </xf>
    <xf numFmtId="0" fontId="22" fillId="32" borderId="0" xfId="0" applyFont="1" applyFill="1" applyBorder="1" applyAlignment="1" applyProtection="1">
      <alignment horizontal="left"/>
      <protection hidden="1"/>
    </xf>
    <xf numFmtId="174" fontId="5" fillId="33" borderId="13" xfId="62" applyNumberFormat="1" applyFont="1" applyFill="1" applyBorder="1" applyAlignment="1" applyProtection="1">
      <alignment horizontal="center" shrinkToFit="1"/>
      <protection locked="0"/>
    </xf>
    <xf numFmtId="174" fontId="5" fillId="33" borderId="11" xfId="0" applyNumberFormat="1" applyFont="1" applyFill="1" applyBorder="1" applyAlignment="1" applyProtection="1">
      <alignment horizontal="center" vertical="center"/>
      <protection locked="0"/>
    </xf>
    <xf numFmtId="174" fontId="5" fillId="33" borderId="19" xfId="0" applyNumberFormat="1" applyFont="1" applyFill="1" applyBorder="1" applyAlignment="1" applyProtection="1">
      <alignment horizontal="center" vertical="center"/>
      <protection locked="0"/>
    </xf>
    <xf numFmtId="0" fontId="0" fillId="33" borderId="0" xfId="0" applyFill="1" applyAlignment="1" applyProtection="1">
      <alignment/>
      <protection locked="0"/>
    </xf>
    <xf numFmtId="174" fontId="45" fillId="33" borderId="10" xfId="62" applyNumberFormat="1" applyFont="1" applyFill="1" applyBorder="1" applyAlignment="1" applyProtection="1">
      <alignment horizontal="center" shrinkToFit="1"/>
      <protection locked="0"/>
    </xf>
    <xf numFmtId="41" fontId="1" fillId="33" borderId="20" xfId="0" applyNumberFormat="1" applyFont="1" applyFill="1" applyBorder="1" applyAlignment="1" applyProtection="1">
      <alignment horizontal="center" vertical="center" shrinkToFit="1"/>
      <protection hidden="1" locked="0"/>
    </xf>
    <xf numFmtId="0" fontId="31" fillId="34" borderId="24" xfId="0" applyFont="1" applyFill="1" applyBorder="1" applyAlignment="1" quotePrefix="1">
      <alignment horizontal="center" vertical="center" wrapText="1"/>
    </xf>
    <xf numFmtId="0" fontId="5" fillId="37" borderId="12" xfId="0" applyFont="1" applyFill="1" applyBorder="1" applyAlignment="1" applyProtection="1">
      <alignment horizontal="center" vertical="center"/>
      <protection hidden="1"/>
    </xf>
    <xf numFmtId="167" fontId="22" fillId="32" borderId="0" xfId="0" applyNumberFormat="1" applyFont="1" applyFill="1" applyAlignment="1" applyProtection="1">
      <alignment/>
      <protection hidden="1"/>
    </xf>
    <xf numFmtId="167" fontId="5" fillId="32" borderId="0" xfId="0" applyNumberFormat="1" applyFont="1" applyFill="1" applyAlignment="1" applyProtection="1">
      <alignment/>
      <protection hidden="1"/>
    </xf>
    <xf numFmtId="0" fontId="0" fillId="32" borderId="0" xfId="0" applyFont="1" applyFill="1" applyAlignment="1" applyProtection="1">
      <alignment/>
      <protection hidden="1"/>
    </xf>
    <xf numFmtId="167" fontId="5" fillId="32" borderId="0" xfId="0" applyNumberFormat="1" applyFont="1" applyFill="1" applyBorder="1" applyAlignment="1" applyProtection="1">
      <alignment/>
      <protection hidden="1"/>
    </xf>
    <xf numFmtId="0" fontId="60" fillId="32" borderId="0" xfId="0" applyFont="1" applyFill="1" applyBorder="1" applyAlignment="1" applyProtection="1">
      <alignment vertical="top" wrapText="1"/>
      <protection hidden="1"/>
    </xf>
    <xf numFmtId="0" fontId="32" fillId="32" borderId="0" xfId="0" applyFont="1" applyFill="1" applyAlignment="1" applyProtection="1">
      <alignment/>
      <protection hidden="1"/>
    </xf>
    <xf numFmtId="0" fontId="23" fillId="32" borderId="0" xfId="0" applyFont="1" applyFill="1" applyBorder="1" applyAlignment="1" applyProtection="1">
      <alignment vertical="top" wrapText="1"/>
      <protection hidden="1"/>
    </xf>
    <xf numFmtId="0" fontId="22" fillId="32" borderId="0" xfId="0" applyFont="1" applyFill="1" applyBorder="1" applyAlignment="1" applyProtection="1">
      <alignment vertical="top"/>
      <protection hidden="1"/>
    </xf>
    <xf numFmtId="167" fontId="23" fillId="32" borderId="0" xfId="0" applyNumberFormat="1" applyFont="1" applyFill="1" applyBorder="1" applyAlignment="1" applyProtection="1">
      <alignment vertical="top" wrapText="1"/>
      <protection hidden="1"/>
    </xf>
    <xf numFmtId="167" fontId="22" fillId="32" borderId="0" xfId="0" applyNumberFormat="1" applyFont="1" applyFill="1" applyBorder="1" applyAlignment="1" applyProtection="1">
      <alignment vertical="top"/>
      <protection hidden="1"/>
    </xf>
    <xf numFmtId="2" fontId="23" fillId="32" borderId="0" xfId="0" applyNumberFormat="1" applyFont="1" applyFill="1" applyBorder="1" applyAlignment="1" applyProtection="1">
      <alignment vertical="top" wrapText="1"/>
      <protection hidden="1"/>
    </xf>
    <xf numFmtId="2" fontId="22" fillId="32" borderId="0" xfId="0" applyNumberFormat="1" applyFont="1" applyFill="1" applyBorder="1" applyAlignment="1" applyProtection="1">
      <alignment/>
      <protection hidden="1"/>
    </xf>
    <xf numFmtId="0" fontId="5" fillId="32" borderId="0" xfId="0" applyFont="1" applyFill="1" applyBorder="1" applyAlignment="1" applyProtection="1" quotePrefix="1">
      <alignment horizontal="left" vertical="center"/>
      <protection locked="0"/>
    </xf>
    <xf numFmtId="175" fontId="5" fillId="32" borderId="0" xfId="0" applyNumberFormat="1" applyFont="1" applyFill="1" applyBorder="1" applyAlignment="1" applyProtection="1">
      <alignment horizontal="left" vertical="center"/>
      <protection locked="0"/>
    </xf>
    <xf numFmtId="175" fontId="10" fillId="32" borderId="0" xfId="0" applyNumberFormat="1" applyFont="1" applyFill="1" applyBorder="1" applyAlignment="1" applyProtection="1">
      <alignment horizontal="left" vertical="center"/>
      <protection locked="0"/>
    </xf>
    <xf numFmtId="0" fontId="0" fillId="38" borderId="0" xfId="0" applyFont="1" applyFill="1" applyBorder="1" applyAlignment="1" applyProtection="1">
      <alignment horizontal="left" vertical="center"/>
      <protection locked="0"/>
    </xf>
    <xf numFmtId="0" fontId="1" fillId="38" borderId="0" xfId="0" applyFont="1" applyFill="1" applyBorder="1" applyAlignment="1" applyProtection="1">
      <alignment horizontal="left" vertical="center"/>
      <protection locked="0"/>
    </xf>
    <xf numFmtId="0" fontId="3" fillId="38" borderId="0" xfId="0" applyFont="1" applyFill="1" applyBorder="1" applyAlignment="1" applyProtection="1">
      <alignment horizontal="left" vertical="center"/>
      <protection locked="0"/>
    </xf>
    <xf numFmtId="0" fontId="0" fillId="38" borderId="0" xfId="0" applyFill="1" applyBorder="1" applyAlignment="1" applyProtection="1">
      <alignment horizontal="left" vertical="center"/>
      <protection locked="0"/>
    </xf>
    <xf numFmtId="0" fontId="5" fillId="38" borderId="0" xfId="0" applyFont="1" applyFill="1" applyBorder="1" applyAlignment="1" applyProtection="1">
      <alignment horizontal="left" vertical="center"/>
      <protection hidden="1"/>
    </xf>
    <xf numFmtId="0" fontId="5" fillId="33" borderId="17" xfId="0" applyNumberFormat="1" applyFont="1" applyFill="1" applyBorder="1" applyAlignment="1" applyProtection="1">
      <alignment horizontal="left" wrapText="1"/>
      <protection locked="0"/>
    </xf>
    <xf numFmtId="0" fontId="5" fillId="33" borderId="14" xfId="0" applyNumberFormat="1" applyFont="1" applyFill="1" applyBorder="1" applyAlignment="1" applyProtection="1">
      <alignment horizontal="left" wrapText="1"/>
      <protection locked="0"/>
    </xf>
    <xf numFmtId="0" fontId="5" fillId="33" borderId="21" xfId="0" applyNumberFormat="1" applyFont="1" applyFill="1" applyBorder="1" applyAlignment="1" applyProtection="1">
      <alignment horizontal="left" wrapText="1"/>
      <protection locked="0"/>
    </xf>
    <xf numFmtId="0" fontId="5" fillId="33" borderId="18" xfId="0" applyFont="1" applyFill="1" applyBorder="1" applyAlignment="1" applyProtection="1" quotePrefix="1">
      <alignment horizontal="left" vertical="center" wrapText="1"/>
      <protection locked="0"/>
    </xf>
    <xf numFmtId="0" fontId="5" fillId="33" borderId="11" xfId="0" applyFont="1" applyFill="1" applyBorder="1" applyAlignment="1" applyProtection="1" quotePrefix="1">
      <alignment horizontal="left" vertical="center" wrapText="1"/>
      <protection locked="0"/>
    </xf>
    <xf numFmtId="0" fontId="5" fillId="33" borderId="19" xfId="0" applyFont="1" applyFill="1" applyBorder="1" applyAlignment="1" applyProtection="1" quotePrefix="1">
      <alignment horizontal="left" vertical="center" wrapText="1"/>
      <protection locked="0"/>
    </xf>
    <xf numFmtId="0" fontId="6" fillId="33" borderId="17" xfId="0" applyFont="1" applyFill="1" applyBorder="1" applyAlignment="1" applyProtection="1" quotePrefix="1">
      <alignment horizontal="left" vertical="center" wrapText="1"/>
      <protection locked="0"/>
    </xf>
    <xf numFmtId="0" fontId="6" fillId="33" borderId="14" xfId="0" applyFont="1" applyFill="1" applyBorder="1" applyAlignment="1" applyProtection="1" quotePrefix="1">
      <alignment horizontal="left" vertical="center" wrapText="1"/>
      <protection locked="0"/>
    </xf>
    <xf numFmtId="0" fontId="6" fillId="33" borderId="21" xfId="0" applyFont="1" applyFill="1" applyBorder="1" applyAlignment="1" applyProtection="1" quotePrefix="1">
      <alignment horizontal="left" vertical="center" wrapText="1"/>
      <protection locked="0"/>
    </xf>
    <xf numFmtId="0" fontId="5" fillId="33" borderId="18" xfId="0" applyFont="1" applyFill="1" applyBorder="1" applyAlignment="1" applyProtection="1" quotePrefix="1">
      <alignment horizontal="left" vertical="center" wrapText="1" indent="1"/>
      <protection locked="0"/>
    </xf>
    <xf numFmtId="0" fontId="5" fillId="33" borderId="11" xfId="0" applyFont="1" applyFill="1" applyBorder="1" applyAlignment="1" applyProtection="1" quotePrefix="1">
      <alignment horizontal="left" vertical="center" wrapText="1" indent="1"/>
      <protection locked="0"/>
    </xf>
    <xf numFmtId="0" fontId="5" fillId="33" borderId="19" xfId="0" applyFont="1" applyFill="1" applyBorder="1" applyAlignment="1" applyProtection="1" quotePrefix="1">
      <alignment horizontal="left" vertical="center" wrapText="1" indent="1"/>
      <protection locked="0"/>
    </xf>
    <xf numFmtId="0" fontId="5" fillId="33" borderId="17" xfId="0" applyFont="1" applyFill="1" applyBorder="1" applyAlignment="1" applyProtection="1" quotePrefix="1">
      <alignment horizontal="left" vertical="center" wrapText="1"/>
      <protection locked="0"/>
    </xf>
    <xf numFmtId="0" fontId="5" fillId="33" borderId="14" xfId="0" applyFont="1" applyFill="1" applyBorder="1" applyAlignment="1" applyProtection="1" quotePrefix="1">
      <alignment horizontal="left" vertical="center" wrapText="1"/>
      <protection locked="0"/>
    </xf>
    <xf numFmtId="0" fontId="5" fillId="33" borderId="21" xfId="0" applyFont="1" applyFill="1" applyBorder="1" applyAlignment="1" applyProtection="1" quotePrefix="1">
      <alignment horizontal="left" vertical="center" wrapText="1"/>
      <protection locked="0"/>
    </xf>
    <xf numFmtId="0" fontId="5" fillId="33" borderId="16" xfId="0" applyFont="1" applyFill="1" applyBorder="1" applyAlignment="1" applyProtection="1" quotePrefix="1">
      <alignment horizontal="left" vertical="center" wrapText="1"/>
      <protection locked="0"/>
    </xf>
    <xf numFmtId="0" fontId="5" fillId="33" borderId="20" xfId="0" applyFont="1" applyFill="1" applyBorder="1" applyAlignment="1" applyProtection="1" quotePrefix="1">
      <alignment vertical="center" wrapText="1"/>
      <protection locked="0"/>
    </xf>
    <xf numFmtId="0" fontId="5" fillId="33" borderId="25" xfId="0" applyFont="1" applyFill="1" applyBorder="1" applyAlignment="1" applyProtection="1" quotePrefix="1">
      <alignment vertical="center" wrapText="1"/>
      <protection locked="0"/>
    </xf>
    <xf numFmtId="0" fontId="5" fillId="33" borderId="23" xfId="0" applyFont="1" applyFill="1" applyBorder="1" applyAlignment="1" applyProtection="1" quotePrefix="1">
      <alignment horizontal="left" vertical="center" wrapText="1"/>
      <protection locked="0"/>
    </xf>
    <xf numFmtId="0" fontId="5" fillId="33" borderId="0" xfId="0" applyFont="1" applyFill="1" applyBorder="1" applyAlignment="1" applyProtection="1" quotePrefix="1">
      <alignment horizontal="left" vertical="center" wrapText="1"/>
      <protection locked="0"/>
    </xf>
    <xf numFmtId="0" fontId="5" fillId="33" borderId="42" xfId="0" applyFont="1" applyFill="1" applyBorder="1" applyAlignment="1" applyProtection="1" quotePrefix="1">
      <alignment horizontal="left" vertical="center" wrapText="1"/>
      <protection locked="0"/>
    </xf>
    <xf numFmtId="0" fontId="6" fillId="32" borderId="0" xfId="0" applyFont="1" applyFill="1" applyBorder="1" applyAlignment="1" applyProtection="1">
      <alignment horizontal="center" vertical="center" wrapText="1"/>
      <protection locked="0"/>
    </xf>
    <xf numFmtId="0" fontId="5" fillId="33" borderId="17" xfId="0" applyFont="1" applyFill="1" applyBorder="1" applyAlignment="1" applyProtection="1">
      <alignment horizontal="left"/>
      <protection locked="0"/>
    </xf>
    <xf numFmtId="0" fontId="5" fillId="33" borderId="14" xfId="0" applyFont="1" applyFill="1" applyBorder="1" applyAlignment="1" applyProtection="1">
      <alignment horizontal="left"/>
      <protection locked="0"/>
    </xf>
    <xf numFmtId="0" fontId="6" fillId="33" borderId="18" xfId="0" applyFont="1" applyFill="1" applyBorder="1" applyAlignment="1" applyProtection="1" quotePrefix="1">
      <alignment horizontal="left" vertical="center" wrapText="1"/>
      <protection locked="0"/>
    </xf>
    <xf numFmtId="0" fontId="6" fillId="33" borderId="11" xfId="0" applyFont="1" applyFill="1" applyBorder="1" applyAlignment="1" applyProtection="1" quotePrefix="1">
      <alignment horizontal="left" vertical="center" wrapText="1"/>
      <protection locked="0"/>
    </xf>
    <xf numFmtId="0" fontId="6" fillId="33" borderId="19" xfId="0" applyFont="1" applyFill="1" applyBorder="1" applyAlignment="1" applyProtection="1" quotePrefix="1">
      <alignment horizontal="left" vertical="center" wrapText="1"/>
      <protection locked="0"/>
    </xf>
    <xf numFmtId="0" fontId="5" fillId="33" borderId="16" xfId="0" applyFont="1" applyFill="1" applyBorder="1" applyAlignment="1" applyProtection="1" quotePrefix="1">
      <alignment horizontal="left" vertical="center" wrapText="1" indent="2"/>
      <protection locked="0"/>
    </xf>
    <xf numFmtId="0" fontId="5" fillId="33" borderId="20" xfId="0" applyFont="1" applyFill="1" applyBorder="1" applyAlignment="1" applyProtection="1" quotePrefix="1">
      <alignment horizontal="left" vertical="center" wrapText="1" indent="2"/>
      <protection locked="0"/>
    </xf>
    <xf numFmtId="0" fontId="5" fillId="33" borderId="25" xfId="0" applyFont="1" applyFill="1" applyBorder="1" applyAlignment="1" applyProtection="1" quotePrefix="1">
      <alignment horizontal="left" vertical="center" wrapText="1" indent="2"/>
      <protection locked="0"/>
    </xf>
    <xf numFmtId="0" fontId="5" fillId="33" borderId="17" xfId="0" applyFont="1" applyFill="1" applyBorder="1" applyAlignment="1" applyProtection="1">
      <alignment horizontal="left" vertical="center" wrapText="1"/>
      <protection locked="0"/>
    </xf>
    <xf numFmtId="0" fontId="5" fillId="33" borderId="14" xfId="0" applyFont="1" applyFill="1" applyBorder="1" applyAlignment="1" applyProtection="1">
      <alignment horizontal="left" vertical="center" wrapText="1"/>
      <protection locked="0"/>
    </xf>
    <xf numFmtId="0" fontId="5" fillId="33" borderId="21" xfId="0" applyFont="1" applyFill="1" applyBorder="1" applyAlignment="1" applyProtection="1">
      <alignment horizontal="left" vertical="center" wrapText="1"/>
      <protection locked="0"/>
    </xf>
    <xf numFmtId="14" fontId="5" fillId="33" borderId="17" xfId="0" applyNumberFormat="1" applyFont="1" applyFill="1" applyBorder="1" applyAlignment="1" applyProtection="1">
      <alignment horizontal="center" vertical="center" shrinkToFit="1"/>
      <protection locked="0"/>
    </xf>
    <xf numFmtId="14" fontId="5" fillId="33" borderId="21"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quotePrefix="1">
      <alignment horizontal="center" vertical="center"/>
      <protection locked="0"/>
    </xf>
    <xf numFmtId="0" fontId="5" fillId="33" borderId="12" xfId="0" applyFont="1" applyFill="1" applyBorder="1" applyAlignment="1" applyProtection="1">
      <alignment horizontal="left" vertical="center" wrapText="1" indent="2"/>
      <protection locked="0"/>
    </xf>
    <xf numFmtId="0" fontId="11" fillId="33" borderId="17" xfId="0" applyFont="1" applyFill="1" applyBorder="1" applyAlignment="1" applyProtection="1" quotePrefix="1">
      <alignment horizontal="center" vertical="center"/>
      <protection locked="0"/>
    </xf>
    <xf numFmtId="0" fontId="11" fillId="33" borderId="14" xfId="0" applyFont="1" applyFill="1" applyBorder="1" applyAlignment="1" applyProtection="1" quotePrefix="1">
      <alignment horizontal="center" vertical="center"/>
      <protection locked="0"/>
    </xf>
    <xf numFmtId="0" fontId="11" fillId="33" borderId="21" xfId="0" applyFont="1" applyFill="1" applyBorder="1" applyAlignment="1" applyProtection="1" quotePrefix="1">
      <alignment horizontal="center" vertical="center"/>
      <protection locked="0"/>
    </xf>
    <xf numFmtId="0" fontId="6" fillId="33" borderId="17"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5" fillId="33" borderId="17" xfId="0" applyFont="1" applyFill="1" applyBorder="1" applyAlignment="1" applyProtection="1" quotePrefix="1">
      <alignment horizontal="left" vertical="center" wrapText="1" indent="2"/>
      <protection locked="0"/>
    </xf>
    <xf numFmtId="0" fontId="5" fillId="33" borderId="14" xfId="0" applyFont="1" applyFill="1" applyBorder="1" applyAlignment="1" applyProtection="1" quotePrefix="1">
      <alignment horizontal="left" vertical="center" wrapText="1" indent="2"/>
      <protection locked="0"/>
    </xf>
    <xf numFmtId="0" fontId="5" fillId="33" borderId="21" xfId="0" applyFont="1" applyFill="1" applyBorder="1" applyAlignment="1" applyProtection="1" quotePrefix="1">
      <alignment horizontal="left" vertical="center" wrapText="1" indent="2"/>
      <protection locked="0"/>
    </xf>
    <xf numFmtId="0" fontId="11" fillId="33" borderId="17" xfId="0" applyFont="1" applyFill="1" applyBorder="1" applyAlignment="1" applyProtection="1">
      <alignment horizontal="center" vertical="center" wrapText="1"/>
      <protection locked="0"/>
    </xf>
    <xf numFmtId="0" fontId="11" fillId="33" borderId="14" xfId="0" applyFont="1" applyFill="1" applyBorder="1" applyAlignment="1" applyProtection="1">
      <alignment horizontal="center" vertical="center" wrapText="1"/>
      <protection locked="0"/>
    </xf>
    <xf numFmtId="0" fontId="11" fillId="33" borderId="21"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left" vertical="center" wrapText="1"/>
      <protection locked="0"/>
    </xf>
    <xf numFmtId="0" fontId="6" fillId="33" borderId="14" xfId="0" applyFont="1" applyFill="1" applyBorder="1" applyAlignment="1" applyProtection="1">
      <alignment horizontal="left" vertical="center" wrapText="1"/>
      <protection locked="0"/>
    </xf>
    <xf numFmtId="0" fontId="6" fillId="33" borderId="21" xfId="0" applyFont="1" applyFill="1" applyBorder="1" applyAlignment="1" applyProtection="1">
      <alignment horizontal="left" vertical="center" wrapText="1"/>
      <protection locked="0"/>
    </xf>
    <xf numFmtId="170" fontId="1" fillId="33" borderId="20" xfId="0" applyNumberFormat="1" applyFont="1" applyFill="1" applyBorder="1" applyAlignment="1" applyProtection="1">
      <alignment horizontal="left" vertical="center"/>
      <protection locked="0"/>
    </xf>
    <xf numFmtId="0" fontId="5" fillId="33" borderId="23" xfId="0" applyFont="1" applyFill="1" applyBorder="1" applyAlignment="1" applyProtection="1" quotePrefix="1">
      <alignment horizontal="left" vertical="center" wrapText="1" indent="1"/>
      <protection locked="0"/>
    </xf>
    <xf numFmtId="0" fontId="5" fillId="33" borderId="0" xfId="0" applyFont="1" applyFill="1" applyBorder="1" applyAlignment="1" applyProtection="1" quotePrefix="1">
      <alignment horizontal="left" vertical="center" wrapText="1" indent="1"/>
      <protection locked="0"/>
    </xf>
    <xf numFmtId="0" fontId="5" fillId="33" borderId="42" xfId="0" applyFont="1" applyFill="1" applyBorder="1" applyAlignment="1" applyProtection="1" quotePrefix="1">
      <alignment horizontal="left" vertical="center" wrapText="1" indent="1"/>
      <protection locked="0"/>
    </xf>
    <xf numFmtId="0" fontId="5" fillId="33" borderId="18" xfId="0" applyFont="1" applyFill="1" applyBorder="1" applyAlignment="1" applyProtection="1">
      <alignment horizontal="left" vertical="center" wrapText="1" indent="2"/>
      <protection locked="0"/>
    </xf>
    <xf numFmtId="0" fontId="5" fillId="33" borderId="11" xfId="0" applyFont="1" applyFill="1" applyBorder="1" applyAlignment="1" applyProtection="1">
      <alignment horizontal="left" vertical="center" wrapText="1" indent="2"/>
      <protection locked="0"/>
    </xf>
    <xf numFmtId="0" fontId="5" fillId="33" borderId="19" xfId="0" applyFont="1" applyFill="1" applyBorder="1" applyAlignment="1" applyProtection="1">
      <alignment horizontal="left" vertical="center" wrapText="1" indent="2"/>
      <protection locked="0"/>
    </xf>
    <xf numFmtId="0" fontId="7" fillId="33" borderId="0" xfId="0" applyFont="1" applyFill="1" applyBorder="1" applyAlignment="1" applyProtection="1" quotePrefix="1">
      <alignment horizontal="right" vertical="center" wrapText="1"/>
      <protection locked="0"/>
    </xf>
    <xf numFmtId="0" fontId="2" fillId="33" borderId="0" xfId="0" applyFont="1" applyFill="1" applyBorder="1" applyAlignment="1" applyProtection="1" quotePrefix="1">
      <alignment horizontal="center" vertical="center"/>
      <protection locked="0"/>
    </xf>
    <xf numFmtId="0" fontId="2" fillId="33" borderId="0" xfId="0" applyFont="1" applyFill="1" applyBorder="1" applyAlignment="1" applyProtection="1">
      <alignment horizontal="center" vertical="center"/>
      <protection locked="0"/>
    </xf>
    <xf numFmtId="175" fontId="44" fillId="33" borderId="20" xfId="0" applyNumberFormat="1" applyFont="1" applyFill="1" applyBorder="1" applyAlignment="1" applyProtection="1">
      <alignment horizontal="center"/>
      <protection locked="0"/>
    </xf>
    <xf numFmtId="0" fontId="5" fillId="33" borderId="17" xfId="0" applyFont="1" applyFill="1" applyBorder="1" applyAlignment="1" applyProtection="1">
      <alignment horizontal="left" vertical="center" wrapText="1" indent="2"/>
      <protection locked="0"/>
    </xf>
    <xf numFmtId="0" fontId="5" fillId="33" borderId="14" xfId="0" applyFont="1" applyFill="1" applyBorder="1" applyAlignment="1" applyProtection="1">
      <alignment horizontal="left" vertical="center" wrapText="1" indent="2"/>
      <protection locked="0"/>
    </xf>
    <xf numFmtId="0" fontId="5" fillId="33" borderId="21" xfId="0" applyFont="1" applyFill="1" applyBorder="1" applyAlignment="1" applyProtection="1">
      <alignment horizontal="left" vertical="center" wrapText="1" indent="2"/>
      <protection locked="0"/>
    </xf>
    <xf numFmtId="0" fontId="40" fillId="32" borderId="0" xfId="0" applyFont="1" applyFill="1" applyBorder="1" applyAlignment="1" applyProtection="1">
      <alignment horizontal="left" vertical="center" wrapText="1"/>
      <protection locked="0"/>
    </xf>
    <xf numFmtId="0" fontId="40" fillId="32" borderId="0" xfId="0" applyFont="1" applyFill="1" applyBorder="1" applyAlignment="1" applyProtection="1" quotePrefix="1">
      <alignment horizontal="left" vertical="center" wrapText="1"/>
      <protection locked="0"/>
    </xf>
    <xf numFmtId="0" fontId="39" fillId="32" borderId="0" xfId="0" applyFont="1" applyFill="1" applyBorder="1" applyAlignment="1" applyProtection="1">
      <alignment horizontal="right" vertical="center"/>
      <protection locked="0"/>
    </xf>
    <xf numFmtId="0" fontId="39" fillId="32" borderId="42" xfId="0" applyFont="1" applyFill="1" applyBorder="1" applyAlignment="1" applyProtection="1">
      <alignment horizontal="right" vertical="center"/>
      <protection locked="0"/>
    </xf>
    <xf numFmtId="175" fontId="43" fillId="32" borderId="0" xfId="0" applyNumberFormat="1" applyFont="1" applyFill="1" applyBorder="1" applyAlignment="1" applyProtection="1">
      <alignment horizontal="left" vertical="center" indent="3"/>
      <protection locked="0"/>
    </xf>
    <xf numFmtId="0" fontId="5" fillId="33" borderId="16" xfId="0" applyFont="1" applyFill="1" applyBorder="1" applyAlignment="1" applyProtection="1" quotePrefix="1">
      <alignment horizontal="left" vertical="center" wrapText="1" indent="1"/>
      <protection locked="0"/>
    </xf>
    <xf numFmtId="0" fontId="5" fillId="33" borderId="20" xfId="0" applyFont="1" applyFill="1" applyBorder="1" applyAlignment="1" applyProtection="1" quotePrefix="1">
      <alignment horizontal="left" vertical="center" wrapText="1" indent="1"/>
      <protection locked="0"/>
    </xf>
    <xf numFmtId="0" fontId="5" fillId="33" borderId="25" xfId="0" applyFont="1" applyFill="1" applyBorder="1" applyAlignment="1" applyProtection="1" quotePrefix="1">
      <alignment horizontal="left" vertical="center" wrapText="1" indent="1"/>
      <protection locked="0"/>
    </xf>
    <xf numFmtId="0" fontId="8" fillId="33" borderId="0" xfId="0" applyFont="1" applyFill="1" applyBorder="1" applyAlignment="1" applyProtection="1" quotePrefix="1">
      <alignment horizontal="center" vertical="center"/>
      <protection locked="0"/>
    </xf>
    <xf numFmtId="0" fontId="8" fillId="33" borderId="0" xfId="0" applyFont="1" applyFill="1" applyBorder="1" applyAlignment="1" applyProtection="1">
      <alignment horizontal="center" vertical="center"/>
      <protection locked="0"/>
    </xf>
    <xf numFmtId="0" fontId="10" fillId="33" borderId="20" xfId="0" applyFont="1" applyFill="1" applyBorder="1" applyAlignment="1" applyProtection="1">
      <alignment horizontal="left" vertical="center"/>
      <protection locked="0"/>
    </xf>
    <xf numFmtId="0" fontId="8" fillId="33" borderId="11" xfId="0" applyFont="1" applyFill="1" applyBorder="1" applyAlignment="1" applyProtection="1" quotePrefix="1">
      <alignment horizontal="center" vertical="center"/>
      <protection locked="0"/>
    </xf>
    <xf numFmtId="0" fontId="1" fillId="33" borderId="20"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right" vertical="top" wrapText="1"/>
      <protection locked="0"/>
    </xf>
    <xf numFmtId="0" fontId="39" fillId="32" borderId="0" xfId="0" applyFont="1" applyFill="1" applyBorder="1" applyAlignment="1" applyProtection="1" quotePrefix="1">
      <alignment horizontal="right" vertical="center"/>
      <protection locked="0"/>
    </xf>
    <xf numFmtId="0" fontId="39" fillId="32" borderId="42" xfId="0" applyFont="1" applyFill="1" applyBorder="1" applyAlignment="1" applyProtection="1" quotePrefix="1">
      <alignment horizontal="right" vertical="center"/>
      <protection locked="0"/>
    </xf>
    <xf numFmtId="0" fontId="6" fillId="32" borderId="10" xfId="0" applyFont="1" applyFill="1" applyBorder="1" applyAlignment="1" applyProtection="1">
      <alignment horizontal="center" vertical="center" wrapText="1"/>
      <protection locked="0"/>
    </xf>
    <xf numFmtId="0" fontId="6" fillId="32" borderId="25" xfId="0" applyFont="1" applyFill="1" applyBorder="1" applyAlignment="1" applyProtection="1">
      <alignment horizontal="center" vertical="center" wrapText="1"/>
      <protection locked="0"/>
    </xf>
    <xf numFmtId="0" fontId="6" fillId="32" borderId="13"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right"/>
      <protection locked="0"/>
    </xf>
    <xf numFmtId="181" fontId="5" fillId="33" borderId="17" xfId="0" applyNumberFormat="1" applyFont="1" applyFill="1" applyBorder="1" applyAlignment="1" applyProtection="1">
      <alignment horizontal="center" vertical="center"/>
      <protection locked="0"/>
    </xf>
    <xf numFmtId="181" fontId="5" fillId="33" borderId="14" xfId="0" applyNumberFormat="1" applyFont="1" applyFill="1" applyBorder="1" applyAlignment="1" applyProtection="1">
      <alignment horizontal="center" vertical="center"/>
      <protection locked="0"/>
    </xf>
    <xf numFmtId="181" fontId="5" fillId="33" borderId="21" xfId="0" applyNumberFormat="1" applyFont="1" applyFill="1" applyBorder="1" applyAlignment="1" applyProtection="1">
      <alignment horizontal="center" vertical="center"/>
      <protection locked="0"/>
    </xf>
    <xf numFmtId="49" fontId="17" fillId="32" borderId="23" xfId="0" applyNumberFormat="1" applyFont="1" applyFill="1" applyBorder="1" applyAlignment="1" applyProtection="1">
      <alignment horizontal="left" vertical="center" wrapText="1"/>
      <protection locked="0"/>
    </xf>
    <xf numFmtId="181" fontId="5" fillId="33" borderId="18" xfId="0" applyNumberFormat="1" applyFont="1" applyFill="1" applyBorder="1" applyAlignment="1" applyProtection="1">
      <alignment/>
      <protection locked="0"/>
    </xf>
    <xf numFmtId="181" fontId="5" fillId="33" borderId="11" xfId="0" applyNumberFormat="1" applyFont="1" applyFill="1" applyBorder="1" applyAlignment="1" applyProtection="1">
      <alignment/>
      <protection locked="0"/>
    </xf>
    <xf numFmtId="181" fontId="5" fillId="33" borderId="19" xfId="0" applyNumberFormat="1" applyFont="1" applyFill="1" applyBorder="1" applyAlignment="1" applyProtection="1">
      <alignment/>
      <protection locked="0"/>
    </xf>
    <xf numFmtId="177" fontId="11" fillId="33" borderId="16" xfId="0" applyNumberFormat="1" applyFont="1" applyFill="1" applyBorder="1" applyAlignment="1" applyProtection="1" quotePrefix="1">
      <alignment horizontal="center" vertical="center" wrapText="1"/>
      <protection hidden="1"/>
    </xf>
    <xf numFmtId="177" fontId="11" fillId="33" borderId="20" xfId="0" applyNumberFormat="1" applyFont="1" applyFill="1" applyBorder="1" applyAlignment="1" applyProtection="1" quotePrefix="1">
      <alignment horizontal="center" vertical="center" wrapText="1"/>
      <protection hidden="1"/>
    </xf>
    <xf numFmtId="177" fontId="11" fillId="33" borderId="25" xfId="0" applyNumberFormat="1" applyFont="1" applyFill="1" applyBorder="1" applyAlignment="1" applyProtection="1" quotePrefix="1">
      <alignment horizontal="center" vertical="center" wrapText="1"/>
      <protection hidden="1"/>
    </xf>
    <xf numFmtId="181" fontId="5" fillId="34" borderId="17" xfId="0" applyNumberFormat="1" applyFont="1" applyFill="1" applyBorder="1" applyAlignment="1" applyProtection="1">
      <alignment horizontal="center" vertical="center"/>
      <protection hidden="1"/>
    </xf>
    <xf numFmtId="181" fontId="5" fillId="34" borderId="14" xfId="0" applyNumberFormat="1" applyFont="1" applyFill="1" applyBorder="1" applyAlignment="1" applyProtection="1">
      <alignment horizontal="center" vertical="center"/>
      <protection hidden="1"/>
    </xf>
    <xf numFmtId="181" fontId="5" fillId="34" borderId="21" xfId="0" applyNumberFormat="1" applyFont="1" applyFill="1" applyBorder="1" applyAlignment="1" applyProtection="1">
      <alignment horizontal="center" vertical="center"/>
      <protection hidden="1"/>
    </xf>
    <xf numFmtId="174" fontId="5" fillId="33" borderId="18" xfId="0" applyNumberFormat="1" applyFont="1" applyFill="1" applyBorder="1" applyAlignment="1" applyProtection="1">
      <alignment/>
      <protection locked="0"/>
    </xf>
    <xf numFmtId="174" fontId="5" fillId="33" borderId="11" xfId="0" applyNumberFormat="1" applyFont="1" applyFill="1" applyBorder="1" applyAlignment="1" applyProtection="1">
      <alignment/>
      <protection locked="0"/>
    </xf>
    <xf numFmtId="174" fontId="5" fillId="33" borderId="19" xfId="0" applyNumberFormat="1" applyFont="1" applyFill="1" applyBorder="1" applyAlignment="1" applyProtection="1">
      <alignment/>
      <protection locked="0"/>
    </xf>
    <xf numFmtId="181" fontId="5" fillId="33" borderId="16" xfId="0" applyNumberFormat="1" applyFont="1" applyFill="1" applyBorder="1" applyAlignment="1" applyProtection="1">
      <alignment horizontal="center" vertical="center"/>
      <protection locked="0"/>
    </xf>
    <xf numFmtId="181" fontId="5" fillId="33" borderId="20" xfId="0" applyNumberFormat="1" applyFont="1" applyFill="1" applyBorder="1" applyAlignment="1" applyProtection="1">
      <alignment horizontal="center" vertical="center"/>
      <protection locked="0"/>
    </xf>
    <xf numFmtId="181" fontId="5" fillId="33" borderId="25" xfId="0" applyNumberFormat="1" applyFont="1" applyFill="1" applyBorder="1" applyAlignment="1" applyProtection="1">
      <alignment horizontal="center" vertical="center"/>
      <protection locked="0"/>
    </xf>
    <xf numFmtId="170" fontId="1" fillId="33" borderId="20" xfId="0" applyNumberFormat="1" applyFont="1" applyFill="1" applyBorder="1" applyAlignment="1" applyProtection="1">
      <alignment horizontal="left" vertical="center" indent="1"/>
      <protection locked="0"/>
    </xf>
    <xf numFmtId="177" fontId="6" fillId="33" borderId="20" xfId="0" applyNumberFormat="1" applyFont="1" applyFill="1" applyBorder="1" applyAlignment="1" applyProtection="1">
      <alignment horizontal="left" vertical="center"/>
      <protection hidden="1"/>
    </xf>
    <xf numFmtId="174" fontId="5" fillId="33" borderId="17" xfId="0" applyNumberFormat="1" applyFont="1" applyFill="1" applyBorder="1" applyAlignment="1" applyProtection="1">
      <alignment horizontal="center" vertical="center"/>
      <protection locked="0"/>
    </xf>
    <xf numFmtId="174" fontId="5" fillId="33" borderId="14" xfId="0" applyNumberFormat="1" applyFont="1" applyFill="1" applyBorder="1" applyAlignment="1" applyProtection="1">
      <alignment horizontal="center" vertical="center"/>
      <protection locked="0"/>
    </xf>
    <xf numFmtId="174" fontId="5" fillId="33" borderId="21" xfId="0" applyNumberFormat="1" applyFont="1" applyFill="1" applyBorder="1" applyAlignment="1" applyProtection="1">
      <alignment horizontal="center" vertical="center"/>
      <protection locked="0"/>
    </xf>
    <xf numFmtId="174" fontId="5" fillId="34" borderId="17" xfId="0" applyNumberFormat="1" applyFont="1" applyFill="1" applyBorder="1" applyAlignment="1" applyProtection="1">
      <alignment horizontal="center" vertical="center"/>
      <protection hidden="1"/>
    </xf>
    <xf numFmtId="174" fontId="5" fillId="34" borderId="14" xfId="0" applyNumberFormat="1" applyFont="1" applyFill="1" applyBorder="1" applyAlignment="1" applyProtection="1">
      <alignment horizontal="center" vertical="center"/>
      <protection hidden="1"/>
    </xf>
    <xf numFmtId="174" fontId="5" fillId="34" borderId="21" xfId="0" applyNumberFormat="1" applyFont="1" applyFill="1" applyBorder="1" applyAlignment="1" applyProtection="1">
      <alignment horizontal="center" vertical="center"/>
      <protection hidden="1"/>
    </xf>
    <xf numFmtId="0" fontId="11" fillId="33" borderId="17"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protection locked="0"/>
    </xf>
    <xf numFmtId="0" fontId="11" fillId="33" borderId="10"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174" fontId="5" fillId="33" borderId="16" xfId="0" applyNumberFormat="1" applyFont="1" applyFill="1" applyBorder="1" applyAlignment="1" applyProtection="1">
      <alignment horizontal="center" vertical="center"/>
      <protection locked="0"/>
    </xf>
    <xf numFmtId="174" fontId="5" fillId="33" borderId="20" xfId="0" applyNumberFormat="1" applyFont="1" applyFill="1" applyBorder="1" applyAlignment="1" applyProtection="1">
      <alignment horizontal="center" vertical="center"/>
      <protection locked="0"/>
    </xf>
    <xf numFmtId="174" fontId="5" fillId="33" borderId="25" xfId="0" applyNumberFormat="1" applyFont="1" applyFill="1" applyBorder="1" applyAlignment="1" applyProtection="1">
      <alignment horizontal="center" vertical="center"/>
      <protection locked="0"/>
    </xf>
    <xf numFmtId="174" fontId="5" fillId="33" borderId="18" xfId="0" applyNumberFormat="1" applyFont="1" applyFill="1" applyBorder="1" applyAlignment="1" applyProtection="1">
      <alignment horizontal="center" vertical="center" wrapText="1"/>
      <protection locked="0"/>
    </xf>
    <xf numFmtId="174" fontId="5" fillId="33" borderId="11" xfId="0" applyNumberFormat="1" applyFont="1" applyFill="1" applyBorder="1" applyAlignment="1" applyProtection="1">
      <alignment horizontal="center" vertical="center" wrapText="1"/>
      <protection locked="0"/>
    </xf>
    <xf numFmtId="174" fontId="5" fillId="33" borderId="19" xfId="0" applyNumberFormat="1"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protection locked="0"/>
    </xf>
    <xf numFmtId="0" fontId="11" fillId="33" borderId="25" xfId="0" applyFont="1" applyFill="1" applyBorder="1" applyAlignment="1" applyProtection="1">
      <alignment horizontal="center" vertical="center"/>
      <protection locked="0"/>
    </xf>
    <xf numFmtId="165" fontId="5" fillId="33" borderId="17" xfId="0" applyNumberFormat="1" applyFont="1" applyFill="1" applyBorder="1" applyAlignment="1" applyProtection="1">
      <alignment horizontal="left" wrapText="1"/>
      <protection hidden="1"/>
    </xf>
    <xf numFmtId="165" fontId="5" fillId="33" borderId="14" xfId="0" applyNumberFormat="1" applyFont="1" applyFill="1" applyBorder="1" applyAlignment="1" applyProtection="1">
      <alignment horizontal="left" wrapText="1"/>
      <protection hidden="1"/>
    </xf>
    <xf numFmtId="165" fontId="5" fillId="33" borderId="21" xfId="0" applyNumberFormat="1" applyFont="1" applyFill="1" applyBorder="1" applyAlignment="1" applyProtection="1">
      <alignment horizontal="left" wrapText="1"/>
      <protection hidden="1"/>
    </xf>
    <xf numFmtId="174" fontId="5" fillId="34" borderId="17" xfId="0" applyNumberFormat="1" applyFont="1" applyFill="1" applyBorder="1" applyAlignment="1" applyProtection="1">
      <alignment horizontal="center"/>
      <protection hidden="1"/>
    </xf>
    <xf numFmtId="174" fontId="5" fillId="34" borderId="14" xfId="0" applyNumberFormat="1" applyFont="1" applyFill="1" applyBorder="1" applyAlignment="1" applyProtection="1">
      <alignment horizontal="center"/>
      <protection hidden="1"/>
    </xf>
    <xf numFmtId="174" fontId="5" fillId="34" borderId="21" xfId="0" applyNumberFormat="1" applyFont="1" applyFill="1" applyBorder="1" applyAlignment="1" applyProtection="1">
      <alignment horizontal="center"/>
      <protection hidden="1"/>
    </xf>
    <xf numFmtId="0" fontId="59" fillId="33" borderId="0" xfId="0" applyFont="1" applyFill="1" applyBorder="1" applyAlignment="1" applyProtection="1">
      <alignment horizontal="right" vertical="center" wrapText="1"/>
      <protection locked="0"/>
    </xf>
    <xf numFmtId="0" fontId="59" fillId="33" borderId="0" xfId="0" applyFont="1" applyFill="1" applyBorder="1" applyAlignment="1" applyProtection="1" quotePrefix="1">
      <alignment horizontal="right" vertical="center" wrapText="1"/>
      <protection locked="0"/>
    </xf>
    <xf numFmtId="0" fontId="5" fillId="33" borderId="16" xfId="0" applyFont="1" applyFill="1" applyBorder="1" applyAlignment="1" applyProtection="1">
      <alignment horizontal="left" vertical="center" wrapText="1" indent="1"/>
      <protection locked="0"/>
    </xf>
    <xf numFmtId="0" fontId="5" fillId="33" borderId="20" xfId="0" applyFont="1" applyFill="1" applyBorder="1" applyAlignment="1" applyProtection="1">
      <alignment horizontal="left" vertical="center" wrapText="1" indent="1"/>
      <protection locked="0"/>
    </xf>
    <xf numFmtId="0" fontId="5" fillId="33" borderId="25" xfId="0" applyFont="1" applyFill="1" applyBorder="1" applyAlignment="1" applyProtection="1">
      <alignment horizontal="left" vertical="center" wrapText="1" indent="1"/>
      <protection locked="0"/>
    </xf>
    <xf numFmtId="0" fontId="5" fillId="33" borderId="17" xfId="0" applyFont="1" applyFill="1" applyBorder="1" applyAlignment="1" applyProtection="1">
      <alignment horizontal="left" vertical="center" wrapText="1" indent="1"/>
      <protection locked="0"/>
    </xf>
    <xf numFmtId="0" fontId="5" fillId="33" borderId="14" xfId="0" applyFont="1" applyFill="1" applyBorder="1" applyAlignment="1" applyProtection="1">
      <alignment horizontal="left" vertical="center" wrapText="1" indent="1"/>
      <protection locked="0"/>
    </xf>
    <xf numFmtId="0" fontId="5" fillId="33" borderId="21" xfId="0" applyFont="1" applyFill="1" applyBorder="1" applyAlignment="1" applyProtection="1">
      <alignment horizontal="left" vertical="center" wrapText="1" indent="1"/>
      <protection locked="0"/>
    </xf>
    <xf numFmtId="165" fontId="1" fillId="33" borderId="20" xfId="0" applyNumberFormat="1" applyFont="1" applyFill="1" applyBorder="1" applyAlignment="1" applyProtection="1">
      <alignment horizontal="center" vertical="center" shrinkToFit="1"/>
      <protection locked="0"/>
    </xf>
    <xf numFmtId="0" fontId="5" fillId="33" borderId="18" xfId="0" applyFont="1" applyFill="1" applyBorder="1" applyAlignment="1" applyProtection="1">
      <alignment horizontal="left" vertical="center" wrapText="1" indent="1"/>
      <protection locked="0"/>
    </xf>
    <xf numFmtId="0" fontId="5" fillId="33" borderId="11" xfId="0" applyFont="1" applyFill="1" applyBorder="1" applyAlignment="1" applyProtection="1">
      <alignment horizontal="left" vertical="center" wrapText="1" indent="1"/>
      <protection locked="0"/>
    </xf>
    <xf numFmtId="0" fontId="5" fillId="33" borderId="19" xfId="0" applyFont="1" applyFill="1" applyBorder="1" applyAlignment="1" applyProtection="1">
      <alignment horizontal="left" vertical="center" wrapText="1" indent="1"/>
      <protection locked="0"/>
    </xf>
    <xf numFmtId="174" fontId="5" fillId="33" borderId="10" xfId="62" applyNumberFormat="1" applyFont="1" applyFill="1" applyBorder="1" applyAlignment="1" applyProtection="1">
      <alignment horizontal="center" shrinkToFit="1"/>
      <protection locked="0"/>
    </xf>
    <xf numFmtId="174" fontId="5" fillId="33" borderId="13" xfId="62" applyNumberFormat="1" applyFont="1" applyFill="1" applyBorder="1" applyAlignment="1" applyProtection="1">
      <alignment horizontal="center" shrinkToFit="1"/>
      <protection locked="0"/>
    </xf>
    <xf numFmtId="174" fontId="5" fillId="34" borderId="10" xfId="62" applyNumberFormat="1" applyFont="1" applyFill="1" applyBorder="1" applyAlignment="1" applyProtection="1">
      <alignment horizontal="center" vertical="center" shrinkToFit="1"/>
      <protection hidden="1"/>
    </xf>
    <xf numFmtId="174" fontId="5" fillId="34" borderId="13" xfId="62" applyNumberFormat="1" applyFont="1" applyFill="1" applyBorder="1" applyAlignment="1" applyProtection="1">
      <alignment horizontal="center" vertical="center" shrinkToFit="1"/>
      <protection hidden="1"/>
    </xf>
    <xf numFmtId="174" fontId="5" fillId="34" borderId="10" xfId="62" applyNumberFormat="1" applyFont="1" applyFill="1" applyBorder="1" applyAlignment="1" applyProtection="1">
      <alignment horizontal="center" shrinkToFit="1"/>
      <protection hidden="1"/>
    </xf>
    <xf numFmtId="174" fontId="5" fillId="34" borderId="13" xfId="62" applyNumberFormat="1" applyFont="1" applyFill="1" applyBorder="1" applyAlignment="1" applyProtection="1">
      <alignment horizontal="center" shrinkToFit="1"/>
      <protection hidden="1"/>
    </xf>
    <xf numFmtId="174" fontId="5" fillId="34" borderId="17" xfId="62" applyNumberFormat="1" applyFont="1" applyFill="1" applyBorder="1" applyAlignment="1" applyProtection="1">
      <alignment horizontal="center" vertical="center" shrinkToFit="1"/>
      <protection hidden="1"/>
    </xf>
    <xf numFmtId="174" fontId="5" fillId="34" borderId="21" xfId="62" applyNumberFormat="1" applyFont="1" applyFill="1" applyBorder="1" applyAlignment="1" applyProtection="1">
      <alignment horizontal="center" vertical="center" shrinkToFit="1"/>
      <protection hidden="1"/>
    </xf>
    <xf numFmtId="174" fontId="5" fillId="33" borderId="17" xfId="62" applyNumberFormat="1" applyFont="1" applyFill="1" applyBorder="1" applyAlignment="1" applyProtection="1">
      <alignment horizontal="center" vertical="center" shrinkToFit="1"/>
      <protection locked="0"/>
    </xf>
    <xf numFmtId="174" fontId="5" fillId="33" borderId="21" xfId="62" applyNumberFormat="1" applyFont="1" applyFill="1" applyBorder="1" applyAlignment="1" applyProtection="1">
      <alignment horizontal="center" vertical="center" shrinkToFit="1"/>
      <protection locked="0"/>
    </xf>
    <xf numFmtId="174" fontId="5" fillId="33" borderId="18" xfId="62" applyNumberFormat="1" applyFont="1" applyFill="1" applyBorder="1" applyAlignment="1" applyProtection="1">
      <alignment horizontal="center" shrinkToFit="1"/>
      <protection locked="0"/>
    </xf>
    <xf numFmtId="174" fontId="5" fillId="33" borderId="19" xfId="62" applyNumberFormat="1" applyFont="1" applyFill="1" applyBorder="1" applyAlignment="1" applyProtection="1">
      <alignment horizontal="center" shrinkToFit="1"/>
      <protection locked="0"/>
    </xf>
    <xf numFmtId="174" fontId="5" fillId="33" borderId="16" xfId="62" applyNumberFormat="1" applyFont="1" applyFill="1" applyBorder="1" applyAlignment="1" applyProtection="1">
      <alignment horizontal="center" shrinkToFit="1"/>
      <protection locked="0"/>
    </xf>
    <xf numFmtId="174" fontId="5" fillId="33" borderId="25" xfId="62" applyNumberFormat="1" applyFont="1" applyFill="1" applyBorder="1" applyAlignment="1" applyProtection="1">
      <alignment horizontal="center" shrinkToFit="1"/>
      <protection locked="0"/>
    </xf>
    <xf numFmtId="165" fontId="5" fillId="34" borderId="11" xfId="0" applyNumberFormat="1" applyFont="1" applyFill="1" applyBorder="1" applyAlignment="1" applyProtection="1">
      <alignment vertical="center" wrapText="1"/>
      <protection hidden="1"/>
    </xf>
    <xf numFmtId="165" fontId="5" fillId="34" borderId="19" xfId="0" applyNumberFormat="1" applyFont="1" applyFill="1" applyBorder="1" applyAlignment="1" applyProtection="1">
      <alignment vertical="center" wrapText="1"/>
      <protection hidden="1"/>
    </xf>
    <xf numFmtId="174" fontId="5" fillId="34" borderId="18" xfId="62" applyNumberFormat="1" applyFont="1" applyFill="1" applyBorder="1" applyAlignment="1" applyProtection="1">
      <alignment horizontal="center" vertical="center" shrinkToFit="1"/>
      <protection hidden="1"/>
    </xf>
    <xf numFmtId="174" fontId="5" fillId="34" borderId="19" xfId="62" applyNumberFormat="1" applyFont="1" applyFill="1" applyBorder="1" applyAlignment="1" applyProtection="1">
      <alignment horizontal="center" vertical="center" shrinkToFit="1"/>
      <protection hidden="1"/>
    </xf>
    <xf numFmtId="174" fontId="5" fillId="34" borderId="16" xfId="62" applyNumberFormat="1" applyFont="1" applyFill="1" applyBorder="1" applyAlignment="1" applyProtection="1">
      <alignment horizontal="center" vertical="center" shrinkToFit="1"/>
      <protection hidden="1"/>
    </xf>
    <xf numFmtId="174" fontId="5" fillId="34" borderId="25" xfId="62" applyNumberFormat="1" applyFont="1" applyFill="1" applyBorder="1" applyAlignment="1" applyProtection="1">
      <alignment horizontal="center" vertical="center" shrinkToFit="1"/>
      <protection hidden="1"/>
    </xf>
    <xf numFmtId="49" fontId="5" fillId="33" borderId="10" xfId="0" applyNumberFormat="1" applyFont="1" applyFill="1" applyBorder="1" applyAlignment="1" applyProtection="1">
      <alignment horizontal="center" vertical="center"/>
      <protection hidden="1"/>
    </xf>
    <xf numFmtId="49" fontId="5" fillId="33" borderId="13" xfId="0" applyNumberFormat="1" applyFont="1" applyFill="1" applyBorder="1" applyAlignment="1" applyProtection="1">
      <alignment horizontal="center" vertical="center"/>
      <protection hidden="1"/>
    </xf>
    <xf numFmtId="174" fontId="5" fillId="33" borderId="18" xfId="62" applyNumberFormat="1" applyFont="1" applyFill="1" applyBorder="1" applyAlignment="1" applyProtection="1">
      <alignment horizontal="center" vertical="center" shrinkToFit="1"/>
      <protection hidden="1"/>
    </xf>
    <xf numFmtId="174" fontId="5" fillId="33" borderId="19" xfId="62" applyNumberFormat="1" applyFont="1" applyFill="1" applyBorder="1" applyAlignment="1" applyProtection="1">
      <alignment horizontal="center" vertical="center" shrinkToFit="1"/>
      <protection hidden="1"/>
    </xf>
    <xf numFmtId="0" fontId="11" fillId="33" borderId="17" xfId="0" applyFont="1" applyFill="1" applyBorder="1" applyAlignment="1" applyProtection="1">
      <alignment horizontal="center" vertical="center" wrapText="1"/>
      <protection hidden="1"/>
    </xf>
    <xf numFmtId="0" fontId="11" fillId="33" borderId="21" xfId="0" applyFont="1" applyFill="1" applyBorder="1" applyAlignment="1" applyProtection="1">
      <alignment horizontal="center" vertical="center" wrapText="1"/>
      <protection hidden="1"/>
    </xf>
    <xf numFmtId="0" fontId="11" fillId="33" borderId="17" xfId="0" applyFont="1" applyFill="1" applyBorder="1" applyAlignment="1" applyProtection="1">
      <alignment horizontal="center" vertical="center"/>
      <protection hidden="1"/>
    </xf>
    <xf numFmtId="0" fontId="11" fillId="33" borderId="21" xfId="0" applyFont="1" applyFill="1" applyBorder="1" applyAlignment="1" applyProtection="1">
      <alignment horizontal="center" vertical="center"/>
      <protection hidden="1"/>
    </xf>
    <xf numFmtId="0" fontId="5" fillId="33" borderId="17" xfId="0" applyFont="1" applyFill="1" applyBorder="1" applyAlignment="1" applyProtection="1" quotePrefix="1">
      <alignment horizontal="left" vertical="center" wrapText="1"/>
      <protection hidden="1"/>
    </xf>
    <xf numFmtId="0" fontId="5" fillId="33" borderId="14" xfId="0" applyFont="1" applyFill="1" applyBorder="1" applyAlignment="1" applyProtection="1" quotePrefix="1">
      <alignment horizontal="left" vertical="center" wrapText="1"/>
      <protection hidden="1"/>
    </xf>
    <xf numFmtId="179" fontId="5" fillId="34" borderId="14" xfId="0" applyNumberFormat="1" applyFont="1" applyFill="1" applyBorder="1" applyAlignment="1" applyProtection="1">
      <alignment horizontal="left" vertical="center" wrapText="1"/>
      <protection hidden="1"/>
    </xf>
    <xf numFmtId="179" fontId="5" fillId="34" borderId="21" xfId="0" applyNumberFormat="1" applyFont="1" applyFill="1" applyBorder="1" applyAlignment="1" applyProtection="1">
      <alignment horizontal="left" vertical="center" wrapText="1"/>
      <protection hidden="1"/>
    </xf>
    <xf numFmtId="0" fontId="11" fillId="33" borderId="14" xfId="0" applyFont="1" applyFill="1" applyBorder="1" applyAlignment="1" applyProtection="1">
      <alignment horizontal="center" vertical="center"/>
      <protection hidden="1"/>
    </xf>
    <xf numFmtId="179" fontId="5" fillId="34" borderId="16" xfId="0" applyNumberFormat="1" applyFont="1" applyFill="1" applyBorder="1" applyAlignment="1" applyProtection="1">
      <alignment horizontal="left" vertical="center" wrapText="1"/>
      <protection hidden="1"/>
    </xf>
    <xf numFmtId="179" fontId="5" fillId="34" borderId="20" xfId="0" applyNumberFormat="1" applyFont="1" applyFill="1" applyBorder="1" applyAlignment="1" applyProtection="1">
      <alignment horizontal="left" vertical="center" wrapText="1"/>
      <protection hidden="1"/>
    </xf>
    <xf numFmtId="179" fontId="5" fillId="34" borderId="25" xfId="0" applyNumberFormat="1" applyFont="1" applyFill="1" applyBorder="1" applyAlignment="1" applyProtection="1">
      <alignment horizontal="left" vertical="center" wrapText="1"/>
      <protection hidden="1"/>
    </xf>
    <xf numFmtId="0" fontId="5" fillId="33" borderId="17" xfId="0" applyFont="1" applyFill="1" applyBorder="1" applyAlignment="1" applyProtection="1">
      <alignment horizontal="left" vertical="center" wrapText="1" indent="1"/>
      <protection hidden="1"/>
    </xf>
    <xf numFmtId="0" fontId="5" fillId="33" borderId="14" xfId="0" applyFont="1" applyFill="1" applyBorder="1" applyAlignment="1" applyProtection="1">
      <alignment horizontal="left" vertical="center" wrapText="1" indent="1"/>
      <protection hidden="1"/>
    </xf>
    <xf numFmtId="0" fontId="5" fillId="33" borderId="21" xfId="0" applyFont="1" applyFill="1" applyBorder="1" applyAlignment="1" applyProtection="1">
      <alignment horizontal="left" vertical="center" wrapText="1" indent="1"/>
      <protection hidden="1"/>
    </xf>
    <xf numFmtId="0" fontId="5" fillId="33" borderId="18" xfId="0" applyFont="1" applyFill="1" applyBorder="1" applyAlignment="1" applyProtection="1">
      <alignment horizontal="left" vertical="center" wrapText="1" indent="1"/>
      <protection hidden="1"/>
    </xf>
    <xf numFmtId="0" fontId="5" fillId="33" borderId="11" xfId="0" applyFont="1" applyFill="1" applyBorder="1" applyAlignment="1" applyProtection="1">
      <alignment horizontal="left" vertical="center" wrapText="1" indent="1"/>
      <protection hidden="1"/>
    </xf>
    <xf numFmtId="0" fontId="5" fillId="33" borderId="19" xfId="0" applyFont="1" applyFill="1" applyBorder="1" applyAlignment="1" applyProtection="1">
      <alignment horizontal="left" vertical="center" wrapText="1" indent="1"/>
      <protection hidden="1"/>
    </xf>
    <xf numFmtId="0" fontId="5" fillId="33" borderId="17" xfId="0" applyFont="1" applyFill="1" applyBorder="1" applyAlignment="1" applyProtection="1">
      <alignment vertical="center" wrapText="1"/>
      <protection hidden="1"/>
    </xf>
    <xf numFmtId="0" fontId="5" fillId="33" borderId="14" xfId="0" applyFont="1" applyFill="1" applyBorder="1" applyAlignment="1" applyProtection="1">
      <alignment vertical="center" wrapText="1"/>
      <protection hidden="1"/>
    </xf>
    <xf numFmtId="0" fontId="5" fillId="33" borderId="21" xfId="0" applyFont="1" applyFill="1" applyBorder="1" applyAlignment="1" applyProtection="1">
      <alignment vertical="center" wrapText="1"/>
      <protection hidden="1"/>
    </xf>
    <xf numFmtId="0" fontId="11" fillId="33" borderId="14" xfId="0" applyFont="1" applyFill="1" applyBorder="1" applyAlignment="1" applyProtection="1">
      <alignment horizontal="center" vertical="center" wrapText="1"/>
      <protection hidden="1"/>
    </xf>
    <xf numFmtId="170" fontId="1" fillId="33" borderId="20" xfId="0" applyNumberFormat="1" applyFont="1" applyFill="1" applyBorder="1" applyAlignment="1" applyProtection="1">
      <alignment horizontal="left" vertical="center" indent="1"/>
      <protection hidden="1" locked="0"/>
    </xf>
    <xf numFmtId="0" fontId="10" fillId="33" borderId="20" xfId="0" applyFont="1" applyFill="1" applyBorder="1" applyAlignment="1" applyProtection="1">
      <alignment horizontal="left" vertical="center"/>
      <protection hidden="1"/>
    </xf>
    <xf numFmtId="0" fontId="8" fillId="33" borderId="11" xfId="0" applyFont="1" applyFill="1" applyBorder="1" applyAlignment="1" applyProtection="1" quotePrefix="1">
      <alignment horizontal="center" vertical="center"/>
      <protection hidden="1"/>
    </xf>
    <xf numFmtId="0" fontId="10" fillId="33" borderId="0" xfId="0" applyFont="1" applyFill="1" applyBorder="1" applyAlignment="1" applyProtection="1">
      <alignment horizontal="left" vertical="center"/>
      <protection hidden="1"/>
    </xf>
    <xf numFmtId="0" fontId="5" fillId="33" borderId="18" xfId="0" applyFont="1" applyFill="1" applyBorder="1" applyAlignment="1" applyProtection="1">
      <alignment vertical="center" wrapText="1"/>
      <protection hidden="1"/>
    </xf>
    <xf numFmtId="0" fontId="5" fillId="33" borderId="11" xfId="0" applyFont="1" applyFill="1" applyBorder="1" applyAlignment="1" applyProtection="1">
      <alignment vertical="center" wrapText="1"/>
      <protection hidden="1"/>
    </xf>
    <xf numFmtId="0" fontId="5" fillId="33" borderId="19" xfId="0" applyFont="1" applyFill="1" applyBorder="1" applyAlignment="1" applyProtection="1">
      <alignment vertical="center" wrapText="1"/>
      <protection hidden="1"/>
    </xf>
    <xf numFmtId="0" fontId="5" fillId="33" borderId="16" xfId="0" applyFont="1" applyFill="1" applyBorder="1" applyAlignment="1" applyProtection="1">
      <alignment horizontal="left" vertical="center" wrapText="1" indent="1"/>
      <protection hidden="1"/>
    </xf>
    <xf numFmtId="0" fontId="5" fillId="33" borderId="20" xfId="0" applyFont="1" applyFill="1" applyBorder="1" applyAlignment="1" applyProtection="1">
      <alignment horizontal="left" vertical="center" wrapText="1" indent="1"/>
      <protection hidden="1"/>
    </xf>
    <xf numFmtId="0" fontId="5" fillId="33" borderId="25" xfId="0" applyFont="1" applyFill="1" applyBorder="1" applyAlignment="1" applyProtection="1">
      <alignment horizontal="left" vertical="center" wrapText="1" indent="1"/>
      <protection hidden="1"/>
    </xf>
    <xf numFmtId="0" fontId="5" fillId="33" borderId="18" xfId="0" applyFont="1" applyFill="1" applyBorder="1" applyAlignment="1" applyProtection="1" quotePrefix="1">
      <alignment horizontal="left" vertical="center" wrapText="1"/>
      <protection hidden="1"/>
    </xf>
    <xf numFmtId="0" fontId="5" fillId="33" borderId="17" xfId="0" applyFont="1" applyFill="1" applyBorder="1" applyAlignment="1" applyProtection="1">
      <alignment horizontal="left"/>
      <protection hidden="1"/>
    </xf>
    <xf numFmtId="0" fontId="5" fillId="33" borderId="14" xfId="0" applyFont="1" applyFill="1" applyBorder="1" applyAlignment="1" applyProtection="1">
      <alignment horizontal="left"/>
      <protection hidden="1"/>
    </xf>
    <xf numFmtId="0" fontId="5" fillId="33" borderId="21" xfId="0" applyFont="1" applyFill="1" applyBorder="1" applyAlignment="1" applyProtection="1">
      <alignment horizontal="left"/>
      <protection hidden="1"/>
    </xf>
    <xf numFmtId="0" fontId="5" fillId="33" borderId="16" xfId="0" applyFont="1" applyFill="1" applyBorder="1" applyAlignment="1" applyProtection="1">
      <alignment vertical="center" wrapText="1"/>
      <protection hidden="1"/>
    </xf>
    <xf numFmtId="0" fontId="5" fillId="33" borderId="20" xfId="0" applyFont="1" applyFill="1" applyBorder="1" applyAlignment="1" applyProtection="1">
      <alignment vertical="center" wrapText="1"/>
      <protection hidden="1"/>
    </xf>
    <xf numFmtId="0" fontId="5" fillId="33" borderId="25" xfId="0" applyFont="1" applyFill="1" applyBorder="1" applyAlignment="1" applyProtection="1">
      <alignment vertical="center" wrapText="1"/>
      <protection hidden="1"/>
    </xf>
    <xf numFmtId="0" fontId="7" fillId="33" borderId="0" xfId="0" applyFont="1" applyFill="1" applyBorder="1" applyAlignment="1" applyProtection="1">
      <alignment horizontal="right" vertical="center" wrapText="1"/>
      <protection hidden="1"/>
    </xf>
    <xf numFmtId="0" fontId="7" fillId="33" borderId="0" xfId="0" applyFont="1" applyFill="1" applyBorder="1" applyAlignment="1" applyProtection="1" quotePrefix="1">
      <alignment horizontal="right" vertical="center" wrapText="1"/>
      <protection hidden="1"/>
    </xf>
    <xf numFmtId="0" fontId="7" fillId="33" borderId="0" xfId="0" applyFont="1" applyFill="1" applyBorder="1" applyAlignment="1" applyProtection="1">
      <alignment horizontal="right" vertical="center"/>
      <protection hidden="1"/>
    </xf>
    <xf numFmtId="177" fontId="6" fillId="33" borderId="20" xfId="0" applyNumberFormat="1" applyFont="1" applyFill="1" applyBorder="1" applyAlignment="1" applyProtection="1">
      <alignment horizontal="right" vertical="center" indent="3"/>
      <protection hidden="1"/>
    </xf>
    <xf numFmtId="0" fontId="2"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0" fillId="0" borderId="14" xfId="0" applyBorder="1" applyAlignment="1">
      <alignment vertical="center" wrapText="1"/>
    </xf>
    <xf numFmtId="0" fontId="0" fillId="0" borderId="21" xfId="0" applyBorder="1" applyAlignment="1">
      <alignment vertical="center" wrapText="1"/>
    </xf>
    <xf numFmtId="0" fontId="8" fillId="33" borderId="0" xfId="0" applyFont="1" applyFill="1" applyBorder="1" applyAlignment="1" applyProtection="1" quotePrefix="1">
      <alignment horizontal="center" vertical="center"/>
      <protection hidden="1"/>
    </xf>
    <xf numFmtId="165" fontId="5" fillId="33" borderId="20" xfId="0" applyNumberFormat="1" applyFont="1" applyFill="1" applyBorder="1" applyAlignment="1" applyProtection="1">
      <alignment horizontal="center" vertical="center"/>
      <protection hidden="1"/>
    </xf>
    <xf numFmtId="181" fontId="5" fillId="33" borderId="17" xfId="62" applyNumberFormat="1" applyFont="1" applyFill="1" applyBorder="1" applyAlignment="1" applyProtection="1">
      <alignment horizontal="center" vertical="center" shrinkToFit="1"/>
      <protection locked="0"/>
    </xf>
    <xf numFmtId="181" fontId="5" fillId="33" borderId="21" xfId="62" applyNumberFormat="1"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left" vertical="center"/>
      <protection hidden="1"/>
    </xf>
    <xf numFmtId="0" fontId="39" fillId="32" borderId="0" xfId="0" applyFont="1" applyFill="1" applyBorder="1" applyAlignment="1" applyProtection="1" quotePrefix="1">
      <alignment horizontal="left" vertical="center" wrapText="1"/>
      <protection hidden="1"/>
    </xf>
    <xf numFmtId="0" fontId="39" fillId="32" borderId="0" xfId="0" applyFont="1" applyFill="1" applyBorder="1" applyAlignment="1" applyProtection="1">
      <alignment horizontal="left" vertical="center" wrapText="1"/>
      <protection hidden="1"/>
    </xf>
    <xf numFmtId="174" fontId="5" fillId="34" borderId="18" xfId="62" applyNumberFormat="1" applyFont="1" applyFill="1" applyBorder="1" applyAlignment="1" applyProtection="1">
      <alignment horizontal="center" shrinkToFit="1"/>
      <protection hidden="1"/>
    </xf>
    <xf numFmtId="174" fontId="5" fillId="34" borderId="19" xfId="62" applyNumberFormat="1" applyFont="1" applyFill="1" applyBorder="1" applyAlignment="1" applyProtection="1">
      <alignment horizontal="center" shrinkToFit="1"/>
      <protection hidden="1"/>
    </xf>
    <xf numFmtId="174" fontId="5" fillId="34" borderId="16" xfId="62" applyNumberFormat="1" applyFont="1" applyFill="1" applyBorder="1" applyAlignment="1" applyProtection="1">
      <alignment horizontal="center" shrinkToFit="1"/>
      <protection hidden="1"/>
    </xf>
    <xf numFmtId="174" fontId="5" fillId="34" borderId="25" xfId="62" applyNumberFormat="1" applyFont="1" applyFill="1" applyBorder="1" applyAlignment="1" applyProtection="1">
      <alignment horizontal="center" shrinkToFit="1"/>
      <protection hidden="1"/>
    </xf>
    <xf numFmtId="0" fontId="5" fillId="33" borderId="16" xfId="0" applyFont="1" applyFill="1" applyBorder="1" applyAlignment="1" applyProtection="1">
      <alignment horizontal="left" vertical="center" wrapText="1"/>
      <protection hidden="1"/>
    </xf>
    <xf numFmtId="0" fontId="5" fillId="33" borderId="20" xfId="0" applyFont="1" applyFill="1" applyBorder="1" applyAlignment="1" applyProtection="1">
      <alignment horizontal="left" vertical="center" wrapText="1"/>
      <protection hidden="1"/>
    </xf>
    <xf numFmtId="174" fontId="45" fillId="33" borderId="18" xfId="0" applyNumberFormat="1" applyFont="1" applyFill="1" applyBorder="1" applyAlignment="1" applyProtection="1">
      <alignment horizontal="center" vertical="center"/>
      <protection locked="0"/>
    </xf>
    <xf numFmtId="174" fontId="45" fillId="33" borderId="11" xfId="0" applyNumberFormat="1" applyFont="1" applyFill="1" applyBorder="1" applyAlignment="1" applyProtection="1">
      <alignment horizontal="center" vertical="center"/>
      <protection locked="0"/>
    </xf>
    <xf numFmtId="174" fontId="45" fillId="33" borderId="19" xfId="0" applyNumberFormat="1" applyFont="1" applyFill="1" applyBorder="1" applyAlignment="1" applyProtection="1">
      <alignment horizontal="center" vertical="center"/>
      <protection locked="0"/>
    </xf>
    <xf numFmtId="174" fontId="5" fillId="34" borderId="16" xfId="0" applyNumberFormat="1" applyFont="1" applyFill="1" applyBorder="1" applyAlignment="1" applyProtection="1">
      <alignment horizontal="center" vertical="center"/>
      <protection locked="0"/>
    </xf>
    <xf numFmtId="174" fontId="5" fillId="34" borderId="20" xfId="0" applyNumberFormat="1" applyFont="1" applyFill="1" applyBorder="1" applyAlignment="1" applyProtection="1">
      <alignment horizontal="center" vertical="center"/>
      <protection locked="0"/>
    </xf>
    <xf numFmtId="174" fontId="5" fillId="34" borderId="25" xfId="0" applyNumberFormat="1"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wrapText="1"/>
      <protection hidden="1"/>
    </xf>
    <xf numFmtId="0" fontId="5" fillId="33" borderId="19" xfId="0" applyFont="1" applyFill="1" applyBorder="1" applyAlignment="1" applyProtection="1">
      <alignment horizontal="left" vertical="center" wrapText="1"/>
      <protection hidden="1"/>
    </xf>
    <xf numFmtId="49" fontId="5" fillId="33" borderId="10"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174" fontId="45" fillId="33" borderId="18" xfId="0" applyNumberFormat="1" applyFont="1" applyFill="1" applyBorder="1" applyAlignment="1" applyProtection="1">
      <alignment horizontal="center"/>
      <protection locked="0"/>
    </xf>
    <xf numFmtId="174" fontId="45" fillId="33" borderId="11" xfId="0" applyNumberFormat="1" applyFont="1" applyFill="1" applyBorder="1" applyAlignment="1" applyProtection="1">
      <alignment horizontal="center"/>
      <protection locked="0"/>
    </xf>
    <xf numFmtId="174" fontId="45" fillId="33" borderId="19" xfId="0" applyNumberFormat="1" applyFont="1" applyFill="1" applyBorder="1" applyAlignment="1" applyProtection="1">
      <alignment horizontal="center"/>
      <protection locked="0"/>
    </xf>
    <xf numFmtId="174" fontId="5" fillId="33" borderId="16" xfId="0" applyNumberFormat="1" applyFont="1" applyFill="1" applyBorder="1" applyAlignment="1" applyProtection="1">
      <alignment horizontal="center"/>
      <protection locked="0"/>
    </xf>
    <xf numFmtId="174" fontId="5" fillId="33" borderId="20" xfId="0" applyNumberFormat="1" applyFont="1" applyFill="1" applyBorder="1" applyAlignment="1" applyProtection="1">
      <alignment horizontal="center"/>
      <protection locked="0"/>
    </xf>
    <xf numFmtId="174" fontId="5" fillId="33" borderId="25" xfId="0" applyNumberFormat="1" applyFont="1" applyFill="1" applyBorder="1" applyAlignment="1" applyProtection="1">
      <alignment horizontal="center"/>
      <protection locked="0"/>
    </xf>
    <xf numFmtId="0" fontId="5" fillId="33" borderId="12"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indent="1"/>
      <protection locked="0"/>
    </xf>
    <xf numFmtId="0" fontId="11" fillId="33" borderId="18"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177" fontId="11" fillId="33" borderId="16" xfId="0" applyNumberFormat="1" applyFont="1" applyFill="1" applyBorder="1" applyAlignment="1" applyProtection="1">
      <alignment horizontal="center" vertical="center" wrapText="1"/>
      <protection hidden="1"/>
    </xf>
    <xf numFmtId="0" fontId="11" fillId="33" borderId="20" xfId="0" applyFont="1" applyFill="1" applyBorder="1" applyAlignment="1" applyProtection="1">
      <alignment horizontal="center" vertical="center" wrapText="1"/>
      <protection hidden="1"/>
    </xf>
    <xf numFmtId="0" fontId="11" fillId="33" borderId="25" xfId="0" applyFont="1" applyFill="1" applyBorder="1" applyAlignment="1" applyProtection="1">
      <alignment horizontal="center" vertical="center" wrapText="1"/>
      <protection hidden="1"/>
    </xf>
    <xf numFmtId="0" fontId="5" fillId="33" borderId="13" xfId="0" applyFont="1" applyFill="1" applyBorder="1" applyAlignment="1" applyProtection="1">
      <alignment horizontal="left" vertical="center" wrapText="1"/>
      <protection hidden="1"/>
    </xf>
    <xf numFmtId="0" fontId="5" fillId="33" borderId="10" xfId="0" applyFont="1" applyFill="1" applyBorder="1" applyAlignment="1" applyProtection="1">
      <alignment horizontal="left" vertical="center" wrapText="1" indent="1"/>
      <protection locked="0"/>
    </xf>
    <xf numFmtId="0" fontId="5" fillId="33" borderId="13" xfId="0" applyFont="1" applyFill="1" applyBorder="1" applyAlignment="1" applyProtection="1">
      <alignment horizontal="left" vertical="center" wrapText="1" indent="1"/>
      <protection locked="0"/>
    </xf>
    <xf numFmtId="0" fontId="5" fillId="33" borderId="18" xfId="0" applyFont="1" applyFill="1" applyBorder="1" applyAlignment="1" applyProtection="1">
      <alignment horizontal="left" vertical="center" wrapText="1"/>
      <protection hidden="1"/>
    </xf>
    <xf numFmtId="177" fontId="11" fillId="33" borderId="16" xfId="0" applyNumberFormat="1" applyFont="1" applyFill="1" applyBorder="1" applyAlignment="1" applyProtection="1">
      <alignment horizontal="center" vertical="center"/>
      <protection hidden="1"/>
    </xf>
    <xf numFmtId="177" fontId="11" fillId="33" borderId="20" xfId="0" applyNumberFormat="1" applyFont="1" applyFill="1" applyBorder="1" applyAlignment="1" applyProtection="1">
      <alignment horizontal="center" vertical="center"/>
      <protection hidden="1"/>
    </xf>
    <xf numFmtId="177" fontId="11" fillId="33" borderId="25" xfId="0" applyNumberFormat="1" applyFont="1" applyFill="1" applyBorder="1" applyAlignment="1" applyProtection="1">
      <alignment horizontal="center" vertical="center"/>
      <protection hidden="1"/>
    </xf>
    <xf numFmtId="0" fontId="11" fillId="33" borderId="20" xfId="0" applyFont="1" applyFill="1" applyBorder="1" applyAlignment="1" applyProtection="1">
      <alignment horizontal="center" vertical="center"/>
      <protection hidden="1"/>
    </xf>
    <xf numFmtId="0" fontId="7" fillId="33" borderId="0" xfId="0" applyFont="1" applyFill="1" applyBorder="1" applyAlignment="1" applyProtection="1">
      <alignment horizontal="right" vertical="center" wrapText="1"/>
      <protection locked="0"/>
    </xf>
    <xf numFmtId="177" fontId="6" fillId="33" borderId="20" xfId="0" applyNumberFormat="1" applyFont="1" applyFill="1" applyBorder="1" applyAlignment="1" applyProtection="1">
      <alignment horizontal="left" vertical="center" shrinkToFit="1"/>
      <protection hidden="1"/>
    </xf>
    <xf numFmtId="49" fontId="17" fillId="32" borderId="0" xfId="0" applyNumberFormat="1" applyFont="1" applyFill="1" applyBorder="1" applyAlignment="1" applyProtection="1" quotePrefix="1">
      <alignment horizontal="left" vertical="center" wrapText="1"/>
      <protection locked="0"/>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22" fillId="32" borderId="23" xfId="0" applyFont="1" applyFill="1" applyBorder="1" applyAlignment="1" applyProtection="1">
      <alignment horizontal="left" shrinkToFit="1"/>
      <protection hidden="1"/>
    </xf>
    <xf numFmtId="0" fontId="22" fillId="32" borderId="0" xfId="0" applyFont="1" applyFill="1" applyAlignment="1" applyProtection="1">
      <alignment horizontal="left" shrinkToFit="1"/>
      <protection hidden="1"/>
    </xf>
    <xf numFmtId="180" fontId="5" fillId="33" borderId="23" xfId="0" applyNumberFormat="1" applyFont="1" applyFill="1" applyBorder="1" applyAlignment="1" applyProtection="1">
      <alignment/>
      <protection hidden="1"/>
    </xf>
    <xf numFmtId="180" fontId="5" fillId="33" borderId="0" xfId="0" applyNumberFormat="1" applyFont="1" applyFill="1" applyBorder="1" applyAlignment="1" applyProtection="1">
      <alignment/>
      <protection hidden="1"/>
    </xf>
    <xf numFmtId="179" fontId="5" fillId="34" borderId="0" xfId="0" applyNumberFormat="1" applyFont="1" applyFill="1" applyBorder="1" applyAlignment="1" applyProtection="1">
      <alignment horizontal="left" vertical="center" wrapText="1"/>
      <protection hidden="1"/>
    </xf>
    <xf numFmtId="179" fontId="5" fillId="34" borderId="42" xfId="0" applyNumberFormat="1" applyFont="1" applyFill="1" applyBorder="1" applyAlignment="1" applyProtection="1">
      <alignment horizontal="left" vertical="center" wrapText="1"/>
      <protection hidden="1"/>
    </xf>
    <xf numFmtId="0" fontId="5" fillId="33" borderId="16" xfId="0" applyFont="1" applyFill="1" applyBorder="1" applyAlignment="1" applyProtection="1">
      <alignment horizontal="left" vertical="center" wrapText="1" indent="2"/>
      <protection locked="0"/>
    </xf>
    <xf numFmtId="0" fontId="5" fillId="33" borderId="20" xfId="0" applyFont="1" applyFill="1" applyBorder="1" applyAlignment="1" applyProtection="1">
      <alignment horizontal="left" vertical="center" wrapText="1" indent="2"/>
      <protection locked="0"/>
    </xf>
    <xf numFmtId="0" fontId="5" fillId="33" borderId="25" xfId="0" applyFont="1" applyFill="1" applyBorder="1" applyAlignment="1" applyProtection="1">
      <alignment horizontal="left" vertical="center" wrapText="1" indent="2"/>
      <protection locked="0"/>
    </xf>
    <xf numFmtId="177" fontId="6" fillId="33" borderId="20" xfId="0" applyNumberFormat="1" applyFont="1" applyFill="1" applyBorder="1" applyAlignment="1" applyProtection="1">
      <alignment horizontal="center" vertical="center"/>
      <protection locked="0"/>
    </xf>
    <xf numFmtId="168" fontId="5" fillId="34" borderId="14" xfId="0" applyNumberFormat="1" applyFont="1" applyFill="1" applyBorder="1" applyAlignment="1" applyProtection="1">
      <alignment horizontal="left" vertical="center" wrapText="1"/>
      <protection locked="0"/>
    </xf>
    <xf numFmtId="168" fontId="5" fillId="34" borderId="21" xfId="0" applyNumberFormat="1" applyFont="1" applyFill="1" applyBorder="1" applyAlignment="1" applyProtection="1">
      <alignment horizontal="left" vertical="center" wrapText="1"/>
      <protection locked="0"/>
    </xf>
    <xf numFmtId="0" fontId="11" fillId="33" borderId="12" xfId="0" applyFont="1" applyFill="1" applyBorder="1" applyAlignment="1" applyProtection="1">
      <alignment horizontal="center" vertical="center"/>
      <protection locked="0"/>
    </xf>
    <xf numFmtId="177" fontId="11" fillId="33" borderId="16" xfId="0" applyNumberFormat="1"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181" fontId="5" fillId="34" borderId="16" xfId="0" applyNumberFormat="1" applyFont="1" applyFill="1" applyBorder="1" applyAlignment="1" applyProtection="1">
      <alignment horizontal="center" vertical="center"/>
      <protection hidden="1"/>
    </xf>
    <xf numFmtId="181" fontId="5" fillId="34" borderId="20" xfId="0" applyNumberFormat="1" applyFont="1" applyFill="1" applyBorder="1" applyAlignment="1" applyProtection="1">
      <alignment horizontal="center" vertical="center"/>
      <protection hidden="1"/>
    </xf>
    <xf numFmtId="181" fontId="5" fillId="34" borderId="25" xfId="0" applyNumberFormat="1" applyFont="1" applyFill="1" applyBorder="1" applyAlignment="1" applyProtection="1">
      <alignment horizontal="center" vertical="center"/>
      <protection hidden="1"/>
    </xf>
    <xf numFmtId="174" fontId="5" fillId="33" borderId="18" xfId="0" applyNumberFormat="1" applyFont="1" applyFill="1" applyBorder="1" applyAlignment="1" applyProtection="1">
      <alignment horizontal="center" vertical="center"/>
      <protection locked="0"/>
    </xf>
    <xf numFmtId="174" fontId="5" fillId="33" borderId="11" xfId="0" applyNumberFormat="1" applyFont="1" applyFill="1" applyBorder="1" applyAlignment="1" applyProtection="1">
      <alignment horizontal="center" vertical="center"/>
      <protection locked="0"/>
    </xf>
    <xf numFmtId="174" fontId="5" fillId="33" borderId="19" xfId="0" applyNumberFormat="1" applyFont="1" applyFill="1" applyBorder="1" applyAlignment="1" applyProtection="1">
      <alignment horizontal="center" vertical="center"/>
      <protection locked="0"/>
    </xf>
    <xf numFmtId="177" fontId="11" fillId="33" borderId="20" xfId="0" applyNumberFormat="1" applyFont="1" applyFill="1" applyBorder="1" applyAlignment="1" applyProtection="1">
      <alignment horizontal="center" vertical="center" wrapText="1"/>
      <protection locked="0"/>
    </xf>
    <xf numFmtId="177" fontId="11" fillId="33" borderId="25" xfId="0" applyNumberFormat="1" applyFont="1" applyFill="1" applyBorder="1" applyAlignment="1" applyProtection="1">
      <alignment horizontal="center" vertical="center" wrapText="1"/>
      <protection locked="0"/>
    </xf>
    <xf numFmtId="0" fontId="19" fillId="32" borderId="23" xfId="0" applyFont="1" applyFill="1" applyBorder="1" applyAlignment="1" applyProtection="1" quotePrefix="1">
      <alignment horizontal="left" wrapText="1"/>
      <protection locked="0"/>
    </xf>
    <xf numFmtId="0" fontId="19" fillId="32" borderId="0" xfId="0" applyFont="1" applyFill="1" applyBorder="1" applyAlignment="1" applyProtection="1" quotePrefix="1">
      <alignment horizontal="left" wrapText="1"/>
      <protection locked="0"/>
    </xf>
    <xf numFmtId="175" fontId="5" fillId="33" borderId="14" xfId="0" applyNumberFormat="1" applyFont="1" applyFill="1" applyBorder="1" applyAlignment="1" applyProtection="1">
      <alignment horizontal="left" vertical="center" wrapText="1"/>
      <protection locked="0"/>
    </xf>
    <xf numFmtId="175" fontId="5" fillId="33" borderId="21" xfId="0" applyNumberFormat="1" applyFont="1" applyFill="1" applyBorder="1" applyAlignment="1" applyProtection="1">
      <alignment horizontal="left" vertical="center" wrapText="1"/>
      <protection locked="0"/>
    </xf>
    <xf numFmtId="165" fontId="1" fillId="33" borderId="20" xfId="0" applyNumberFormat="1" applyFont="1" applyFill="1" applyBorder="1" applyAlignment="1" applyProtection="1">
      <alignment/>
      <protection hidden="1"/>
    </xf>
    <xf numFmtId="49" fontId="2" fillId="33" borderId="0" xfId="0" applyNumberFormat="1" applyFont="1" applyFill="1" applyAlignment="1" applyProtection="1">
      <alignment horizontal="center"/>
      <protection hidden="1"/>
    </xf>
    <xf numFmtId="49" fontId="44" fillId="33" borderId="0" xfId="0" applyNumberFormat="1" applyFont="1" applyFill="1" applyAlignment="1" applyProtection="1">
      <alignment horizontal="center"/>
      <protection hidden="1"/>
    </xf>
    <xf numFmtId="0" fontId="60" fillId="32" borderId="20" xfId="0" applyNumberFormat="1" applyFont="1" applyFill="1" applyBorder="1" applyAlignment="1" applyProtection="1">
      <alignment horizontal="center" vertical="top" wrapText="1"/>
      <protection hidden="1"/>
    </xf>
    <xf numFmtId="0" fontId="5" fillId="33" borderId="12" xfId="0" applyFont="1" applyFill="1" applyBorder="1" applyAlignment="1" applyProtection="1" quotePrefix="1">
      <alignment horizontal="left" vertical="top" wrapText="1"/>
      <protection hidden="1"/>
    </xf>
    <xf numFmtId="0" fontId="5" fillId="33" borderId="12" xfId="0" applyFont="1" applyFill="1" applyBorder="1" applyAlignment="1" applyProtection="1">
      <alignment horizontal="left" vertical="top" wrapText="1"/>
      <protection hidden="1"/>
    </xf>
    <xf numFmtId="167" fontId="5" fillId="33" borderId="17" xfId="0" applyNumberFormat="1" applyFont="1" applyFill="1" applyBorder="1" applyAlignment="1" applyProtection="1">
      <alignment horizontal="center" vertical="center" shrinkToFit="1"/>
      <protection hidden="1"/>
    </xf>
    <xf numFmtId="167" fontId="5" fillId="33" borderId="14" xfId="0" applyNumberFormat="1" applyFont="1" applyFill="1" applyBorder="1" applyAlignment="1" applyProtection="1">
      <alignment horizontal="center" vertical="center" shrinkToFit="1"/>
      <protection hidden="1"/>
    </xf>
    <xf numFmtId="167" fontId="5" fillId="33" borderId="21" xfId="0" applyNumberFormat="1" applyFont="1" applyFill="1" applyBorder="1" applyAlignment="1" applyProtection="1">
      <alignment horizontal="center" vertical="center" shrinkToFit="1"/>
      <protection hidden="1"/>
    </xf>
    <xf numFmtId="0" fontId="5" fillId="33" borderId="17" xfId="0" applyFont="1" applyFill="1" applyBorder="1" applyAlignment="1" applyProtection="1" quotePrefix="1">
      <alignment horizontal="left" vertical="top" wrapText="1"/>
      <protection hidden="1"/>
    </xf>
    <xf numFmtId="0" fontId="5" fillId="33" borderId="14" xfId="0" applyFont="1" applyFill="1" applyBorder="1" applyAlignment="1" applyProtection="1">
      <alignment vertical="top" wrapText="1"/>
      <protection hidden="1"/>
    </xf>
    <xf numFmtId="0" fontId="5" fillId="33" borderId="21" xfId="0" applyFont="1" applyFill="1" applyBorder="1" applyAlignment="1" applyProtection="1">
      <alignment vertical="top" wrapText="1"/>
      <protection hidden="1"/>
    </xf>
    <xf numFmtId="0" fontId="11" fillId="33" borderId="12" xfId="0" applyFont="1" applyFill="1" applyBorder="1" applyAlignment="1" applyProtection="1">
      <alignment horizontal="center" vertical="center" wrapText="1"/>
      <protection hidden="1"/>
    </xf>
    <xf numFmtId="0" fontId="5" fillId="33" borderId="17" xfId="0" applyFont="1" applyFill="1" applyBorder="1" applyAlignment="1" applyProtection="1">
      <alignment horizontal="center" vertical="center" wrapText="1"/>
      <protection hidden="1"/>
    </xf>
    <xf numFmtId="0" fontId="5" fillId="33" borderId="14" xfId="0" applyFont="1" applyFill="1" applyBorder="1" applyAlignment="1" applyProtection="1">
      <alignment horizontal="center" vertical="center" wrapText="1"/>
      <protection hidden="1"/>
    </xf>
    <xf numFmtId="0" fontId="5" fillId="33" borderId="21" xfId="0" applyFont="1" applyFill="1" applyBorder="1" applyAlignment="1" applyProtection="1">
      <alignment horizontal="center" vertical="center" wrapText="1"/>
      <protection hidden="1"/>
    </xf>
    <xf numFmtId="0" fontId="5" fillId="33" borderId="14" xfId="0" applyFont="1" applyFill="1" applyBorder="1" applyAlignment="1" applyProtection="1">
      <alignment horizontal="left" vertical="top" wrapText="1"/>
      <protection hidden="1"/>
    </xf>
    <xf numFmtId="0" fontId="5" fillId="33" borderId="21" xfId="0" applyFont="1" applyFill="1" applyBorder="1" applyAlignment="1" applyProtection="1">
      <alignment horizontal="left" vertical="top" wrapText="1"/>
      <protection hidden="1"/>
    </xf>
    <xf numFmtId="167" fontId="5" fillId="33" borderId="12" xfId="0" applyNumberFormat="1" applyFont="1" applyFill="1" applyBorder="1" applyAlignment="1" applyProtection="1">
      <alignment horizontal="center" vertical="center"/>
      <protection hidden="1"/>
    </xf>
    <xf numFmtId="0" fontId="5" fillId="33" borderId="17" xfId="0" applyFont="1" applyFill="1" applyBorder="1" applyAlignment="1" applyProtection="1" quotePrefix="1">
      <alignment horizontal="center" vertical="center" wrapText="1"/>
      <protection hidden="1"/>
    </xf>
    <xf numFmtId="167" fontId="5" fillId="33" borderId="12" xfId="0" applyNumberFormat="1"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hidden="1"/>
    </xf>
    <xf numFmtId="0" fontId="11" fillId="33" borderId="12" xfId="0" applyFont="1" applyFill="1" applyBorder="1" applyAlignment="1" applyProtection="1" quotePrefix="1">
      <alignment horizontal="center" vertical="center" wrapText="1"/>
      <protection hidden="1"/>
    </xf>
    <xf numFmtId="0" fontId="7" fillId="33" borderId="0" xfId="0" applyFont="1" applyFill="1" applyAlignment="1" applyProtection="1">
      <alignment horizontal="right"/>
      <protection hidden="1"/>
    </xf>
    <xf numFmtId="0" fontId="2" fillId="33" borderId="0" xfId="0" applyFont="1" applyFill="1" applyAlignment="1" applyProtection="1" quotePrefix="1">
      <alignment horizontal="center"/>
      <protection hidden="1"/>
    </xf>
    <xf numFmtId="0" fontId="2" fillId="33" borderId="0" xfId="0" applyFont="1" applyFill="1" applyAlignment="1" applyProtection="1">
      <alignment horizontal="center"/>
      <protection hidden="1"/>
    </xf>
    <xf numFmtId="165" fontId="5" fillId="33" borderId="20" xfId="0" applyNumberFormat="1" applyFont="1" applyFill="1" applyBorder="1" applyAlignment="1" applyProtection="1">
      <alignment horizontal="center" shrinkToFit="1"/>
      <protection hidden="1"/>
    </xf>
    <xf numFmtId="0" fontId="21" fillId="33" borderId="11" xfId="0" applyFont="1" applyFill="1" applyBorder="1" applyAlignment="1" applyProtection="1" quotePrefix="1">
      <alignment horizontal="center" vertical="top"/>
      <protection hidden="1"/>
    </xf>
    <xf numFmtId="0" fontId="21" fillId="33" borderId="11" xfId="0" applyFont="1" applyFill="1" applyBorder="1" applyAlignment="1" applyProtection="1">
      <alignment horizontal="center" vertical="top"/>
      <protection hidden="1"/>
    </xf>
    <xf numFmtId="0" fontId="7" fillId="33" borderId="0" xfId="0" applyFont="1" applyFill="1" applyAlignment="1" applyProtection="1" quotePrefix="1">
      <alignment horizontal="right" wrapText="1"/>
      <protection hidden="1"/>
    </xf>
    <xf numFmtId="0" fontId="48" fillId="32" borderId="0" xfId="0" applyFont="1" applyFill="1" applyBorder="1" applyAlignment="1" applyProtection="1" quotePrefix="1">
      <alignment horizontal="center" vertical="top" wrapText="1"/>
      <protection hidden="1"/>
    </xf>
    <xf numFmtId="0" fontId="5" fillId="33" borderId="17" xfId="0" applyFont="1" applyFill="1" applyBorder="1" applyAlignment="1" applyProtection="1">
      <alignment horizontal="center" vertical="center"/>
      <protection hidden="1"/>
    </xf>
    <xf numFmtId="0" fontId="0" fillId="33" borderId="14" xfId="0" applyFill="1" applyBorder="1" applyAlignment="1" applyProtection="1">
      <alignment/>
      <protection hidden="1"/>
    </xf>
    <xf numFmtId="0" fontId="0" fillId="33" borderId="21" xfId="0" applyFill="1" applyBorder="1" applyAlignment="1" applyProtection="1">
      <alignment/>
      <protection hidden="1"/>
    </xf>
    <xf numFmtId="180" fontId="2" fillId="33" borderId="0" xfId="0" applyNumberFormat="1" applyFont="1" applyFill="1" applyBorder="1" applyAlignment="1" applyProtection="1">
      <alignment horizontal="left" shrinkToFit="1"/>
      <protection hidden="1"/>
    </xf>
    <xf numFmtId="0" fontId="5" fillId="33" borderId="0" xfId="0" applyFont="1" applyFill="1" applyAlignment="1" applyProtection="1">
      <alignment horizontal="justify" vertical="center" wrapText="1"/>
      <protection hidden="1"/>
    </xf>
    <xf numFmtId="0" fontId="5" fillId="33" borderId="0" xfId="0" applyFont="1" applyFill="1" applyAlignment="1" applyProtection="1">
      <alignment/>
      <protection hidden="1"/>
    </xf>
    <xf numFmtId="0" fontId="0" fillId="33" borderId="20" xfId="0" applyFill="1" applyBorder="1" applyAlignment="1" applyProtection="1">
      <alignment/>
      <protection hidden="1"/>
    </xf>
    <xf numFmtId="0" fontId="11" fillId="33" borderId="10" xfId="0" applyFont="1" applyFill="1" applyBorder="1" applyAlignment="1" applyProtection="1">
      <alignment horizontal="center" vertical="center" wrapText="1"/>
      <protection hidden="1"/>
    </xf>
    <xf numFmtId="0" fontId="11" fillId="33" borderId="22" xfId="0" applyFont="1" applyFill="1" applyBorder="1" applyAlignment="1" applyProtection="1">
      <alignment horizontal="center" vertical="center" wrapText="1"/>
      <protection hidden="1"/>
    </xf>
    <xf numFmtId="0" fontId="11" fillId="33" borderId="13" xfId="0" applyFont="1" applyFill="1" applyBorder="1" applyAlignment="1" applyProtection="1">
      <alignment horizontal="center" vertical="center" wrapText="1"/>
      <protection hidden="1"/>
    </xf>
    <xf numFmtId="0" fontId="11" fillId="33" borderId="17" xfId="0" applyFont="1" applyFill="1" applyBorder="1" applyAlignment="1" applyProtection="1" quotePrefix="1">
      <alignment horizontal="center" vertical="center" wrapText="1"/>
      <protection hidden="1"/>
    </xf>
    <xf numFmtId="176" fontId="11" fillId="33" borderId="17" xfId="0" applyNumberFormat="1" applyFont="1" applyFill="1" applyBorder="1" applyAlignment="1" applyProtection="1" quotePrefix="1">
      <alignment horizontal="center" vertical="center" shrinkToFit="1"/>
      <protection hidden="1"/>
    </xf>
    <xf numFmtId="176" fontId="11" fillId="33" borderId="21" xfId="0" applyNumberFormat="1" applyFont="1" applyFill="1" applyBorder="1" applyAlignment="1" applyProtection="1">
      <alignment horizontal="center" vertical="center" shrinkToFit="1"/>
      <protection hidden="1"/>
    </xf>
    <xf numFmtId="0" fontId="0" fillId="32" borderId="23" xfId="0" applyFill="1" applyBorder="1" applyAlignment="1" applyProtection="1">
      <alignment/>
      <protection hidden="1"/>
    </xf>
    <xf numFmtId="0" fontId="0" fillId="32" borderId="0" xfId="0" applyFill="1" applyAlignment="1" applyProtection="1">
      <alignment/>
      <protection hidden="1"/>
    </xf>
    <xf numFmtId="172" fontId="6" fillId="33" borderId="11" xfId="59" applyNumberFormat="1" applyFont="1" applyFill="1" applyBorder="1" applyAlignment="1" applyProtection="1" quotePrefix="1">
      <alignment horizontal="right" vertical="center"/>
      <protection hidden="1"/>
    </xf>
    <xf numFmtId="172" fontId="6" fillId="33" borderId="20" xfId="59" applyNumberFormat="1" applyFont="1" applyFill="1" applyBorder="1" applyAlignment="1" applyProtection="1" quotePrefix="1">
      <alignment horizontal="right" vertical="center"/>
      <protection hidden="1"/>
    </xf>
    <xf numFmtId="173" fontId="6" fillId="33" borderId="19" xfId="59" applyNumberFormat="1" applyFont="1" applyFill="1" applyBorder="1" applyAlignment="1" applyProtection="1" quotePrefix="1">
      <alignment horizontal="left" vertical="center"/>
      <protection hidden="1"/>
    </xf>
    <xf numFmtId="173" fontId="6" fillId="33" borderId="25" xfId="59" applyNumberFormat="1" applyFont="1" applyFill="1" applyBorder="1" applyAlignment="1" applyProtection="1" quotePrefix="1">
      <alignment horizontal="left"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11" fillId="33" borderId="18" xfId="53" applyFont="1" applyFill="1" applyBorder="1" applyAlignment="1" applyProtection="1">
      <alignment horizontal="center" vertical="center" wrapText="1"/>
      <protection hidden="1"/>
    </xf>
    <xf numFmtId="0" fontId="11" fillId="33" borderId="16" xfId="53" applyFont="1" applyFill="1" applyBorder="1" applyAlignment="1" applyProtection="1">
      <alignment horizontal="center" vertical="center" wrapText="1"/>
      <protection hidden="1"/>
    </xf>
    <xf numFmtId="0" fontId="36" fillId="33" borderId="11" xfId="53" applyFont="1" applyFill="1" applyBorder="1" applyAlignment="1" applyProtection="1">
      <alignment horizontal="center" vertical="center" wrapText="1"/>
      <protection hidden="1"/>
    </xf>
    <xf numFmtId="0" fontId="36" fillId="33" borderId="20" xfId="53" applyFont="1" applyFill="1" applyBorder="1" applyAlignment="1" applyProtection="1">
      <alignment horizontal="center" vertical="center" wrapText="1"/>
      <protection hidden="1"/>
    </xf>
    <xf numFmtId="2" fontId="7" fillId="33" borderId="11" xfId="53" applyNumberFormat="1" applyFont="1" applyFill="1" applyBorder="1" applyAlignment="1" applyProtection="1">
      <alignment horizontal="center" vertical="center" wrapText="1"/>
      <protection hidden="1"/>
    </xf>
    <xf numFmtId="2" fontId="7" fillId="33" borderId="20" xfId="53" applyNumberFormat="1" applyFont="1" applyFill="1" applyBorder="1" applyAlignment="1" applyProtection="1">
      <alignment horizontal="center" vertical="center" wrapText="1"/>
      <protection hidden="1"/>
    </xf>
    <xf numFmtId="49" fontId="7" fillId="33" borderId="11" xfId="53" applyNumberFormat="1" applyFont="1" applyFill="1" applyBorder="1" applyAlignment="1" applyProtection="1">
      <alignment horizontal="left" vertical="center" wrapText="1"/>
      <protection hidden="1"/>
    </xf>
    <xf numFmtId="49" fontId="7" fillId="33" borderId="20" xfId="53" applyNumberFormat="1" applyFont="1" applyFill="1" applyBorder="1" applyAlignment="1" applyProtection="1">
      <alignment horizontal="left" vertical="center" wrapText="1"/>
      <protection hidden="1"/>
    </xf>
    <xf numFmtId="0" fontId="31" fillId="33" borderId="0" xfId="53" applyFont="1" applyFill="1" applyBorder="1" applyAlignment="1" applyProtection="1" quotePrefix="1">
      <alignment horizontal="center" wrapText="1"/>
      <protection hidden="1"/>
    </xf>
    <xf numFmtId="0" fontId="11" fillId="33" borderId="12" xfId="53" applyFont="1" applyFill="1" applyBorder="1" applyAlignment="1" applyProtection="1">
      <alignment horizontal="center" vertical="center" wrapText="1"/>
      <protection hidden="1"/>
    </xf>
    <xf numFmtId="0" fontId="11" fillId="33" borderId="12" xfId="53" applyFont="1" applyFill="1" applyBorder="1" applyAlignment="1" applyProtection="1" quotePrefix="1">
      <alignment horizontal="center" vertical="center" wrapText="1"/>
      <protection hidden="1"/>
    </xf>
    <xf numFmtId="0" fontId="5" fillId="33" borderId="0" xfId="0" applyFont="1" applyFill="1" applyAlignment="1" quotePrefix="1">
      <alignment horizontal="left"/>
    </xf>
    <xf numFmtId="0" fontId="5" fillId="33" borderId="0" xfId="0" applyFont="1" applyFill="1" applyAlignment="1">
      <alignment/>
    </xf>
    <xf numFmtId="0" fontId="5" fillId="33" borderId="0" xfId="0" applyFont="1" applyFill="1" applyAlignment="1" quotePrefix="1">
      <alignment horizontal="left" wrapText="1"/>
    </xf>
    <xf numFmtId="0" fontId="5" fillId="33" borderId="0" xfId="0" applyFont="1" applyFill="1" applyAlignment="1">
      <alignment wrapText="1"/>
    </xf>
    <xf numFmtId="0" fontId="31" fillId="33" borderId="0" xfId="0" applyFont="1" applyFill="1" applyAlignment="1" quotePrefix="1">
      <alignment horizontal="center" wrapText="1"/>
    </xf>
    <xf numFmtId="0" fontId="5" fillId="33" borderId="10" xfId="0" applyFont="1" applyFill="1" applyBorder="1" applyAlignment="1" quotePrefix="1">
      <alignment horizontal="left" vertical="top" wrapText="1"/>
    </xf>
    <xf numFmtId="0" fontId="5" fillId="33" borderId="22" xfId="0" applyFont="1" applyFill="1" applyBorder="1" applyAlignment="1" quotePrefix="1">
      <alignment horizontal="left" vertical="top" wrapText="1"/>
    </xf>
    <xf numFmtId="0" fontId="5" fillId="33" borderId="42" xfId="0" applyFont="1" applyFill="1" applyBorder="1" applyAlignment="1" quotePrefix="1">
      <alignment horizontal="left" vertical="top" wrapText="1"/>
    </xf>
    <xf numFmtId="0" fontId="5" fillId="33" borderId="13" xfId="0" applyFont="1" applyFill="1" applyBorder="1" applyAlignment="1" quotePrefix="1">
      <alignment horizontal="left" vertical="top" wrapText="1"/>
    </xf>
    <xf numFmtId="0" fontId="44" fillId="33" borderId="0" xfId="0" applyFont="1" applyFill="1" applyAlignment="1">
      <alignment/>
    </xf>
    <xf numFmtId="0" fontId="55" fillId="33" borderId="0" xfId="0" applyFont="1" applyFill="1" applyAlignment="1">
      <alignment horizontal="center"/>
    </xf>
    <xf numFmtId="0" fontId="56" fillId="33" borderId="0" xfId="0" applyFont="1" applyFill="1" applyAlignment="1">
      <alignment horizontal="center"/>
    </xf>
    <xf numFmtId="0" fontId="31" fillId="33" borderId="12" xfId="0" applyFont="1" applyFill="1" applyBorder="1" applyAlignment="1">
      <alignment horizontal="center" vertical="top" wrapText="1"/>
    </xf>
    <xf numFmtId="0" fontId="6" fillId="33" borderId="0" xfId="0" applyFont="1" applyFill="1" applyAlignment="1" quotePrefix="1">
      <alignment horizontal="center"/>
    </xf>
    <xf numFmtId="0" fontId="6" fillId="33" borderId="0" xfId="0" applyFont="1" applyFill="1" applyAlignment="1">
      <alignment horizontal="center"/>
    </xf>
    <xf numFmtId="0" fontId="5" fillId="33" borderId="0" xfId="0" applyFont="1" applyFill="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dxfs count="34">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Соотношение размеров чистых активов
с размером уставного капитала</a:t>
            </a:r>
          </a:p>
        </c:rich>
      </c:tx>
      <c:layout>
        <c:manualLayout>
          <c:xMode val="factor"/>
          <c:yMode val="factor"/>
          <c:x val="0"/>
          <c:y val="0"/>
        </c:manualLayout>
      </c:layout>
      <c:spPr>
        <a:noFill/>
        <a:ln>
          <a:noFill/>
        </a:ln>
      </c:spPr>
    </c:title>
    <c:view3D>
      <c:rotX val="12"/>
      <c:rotY val="22"/>
      <c:depthPercent val="100"/>
      <c:rAngAx val="0"/>
      <c:perspective val="30"/>
    </c:view3D>
    <c:plotArea>
      <c:layout>
        <c:manualLayout>
          <c:xMode val="edge"/>
          <c:yMode val="edge"/>
          <c:x val="0.078"/>
          <c:y val="0.11375"/>
          <c:w val="0.842"/>
          <c:h val="0.88625"/>
        </c:manualLayout>
      </c:layout>
      <c:bar3DChart>
        <c:barDir val="col"/>
        <c:grouping val="standard"/>
        <c:varyColors val="0"/>
        <c:ser>
          <c:idx val="0"/>
          <c:order val="0"/>
          <c:tx>
            <c:v>Чистые активы</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активы'!$G$8:$H$8</c:f>
              <c:numCache/>
            </c:numRef>
          </c:val>
          <c:shape val="box"/>
        </c:ser>
        <c:ser>
          <c:idx val="1"/>
          <c:order val="1"/>
          <c:tx>
            <c:v>Уставный капитал</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активы'!$G$9:$H$9</c:f>
              <c:numCache/>
            </c:numRef>
          </c:val>
          <c:shape val="box"/>
        </c:ser>
        <c:shape val="box"/>
        <c:axId val="55218075"/>
        <c:axId val="27200628"/>
        <c:axId val="43479061"/>
      </c:bar3DChart>
      <c:catAx>
        <c:axId val="55218075"/>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00" b="1" i="0" u="none" baseline="0">
                <a:solidFill>
                  <a:srgbClr val="000000"/>
                </a:solidFill>
              </a:defRPr>
            </a:pPr>
          </a:p>
        </c:txPr>
        <c:crossAx val="27200628"/>
        <c:crosses val="autoZero"/>
        <c:auto val="0"/>
        <c:lblOffset val="100"/>
        <c:tickLblSkip val="1"/>
        <c:noMultiLvlLbl val="0"/>
      </c:catAx>
      <c:valAx>
        <c:axId val="27200628"/>
        <c:scaling>
          <c:orientation val="minMax"/>
        </c:scaling>
        <c:axPos val="l"/>
        <c:title>
          <c:tx>
            <c:rich>
              <a:bodyPr vert="horz" rot="-5400000" anchor="ctr"/>
              <a:lstStyle/>
              <a:p>
                <a:pPr algn="ctr">
                  <a:defRPr/>
                </a:pPr>
                <a:r>
                  <a:rPr lang="en-US" cap="none" sz="800" b="1" i="0" u="none" baseline="0">
                    <a:solidFill>
                      <a:srgbClr val="000000"/>
                    </a:solidFill>
                  </a:rPr>
                  <a:t>млн.руб.</a:t>
                </a:r>
              </a:p>
            </c:rich>
          </c:tx>
          <c:layout>
            <c:manualLayout>
              <c:xMode val="factor"/>
              <c:yMode val="factor"/>
              <c:x val="0.02775"/>
              <c:y val="0.01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218075"/>
        <c:crossesAt val="1"/>
        <c:crossBetween val="between"/>
        <c:dispUnits/>
      </c:valAx>
      <c:serAx>
        <c:axId val="4347906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00" b="1" i="0" u="none" baseline="0">
                <a:solidFill>
                  <a:srgbClr val="000000"/>
                </a:solidFill>
              </a:defRPr>
            </a:pPr>
          </a:p>
        </c:txPr>
        <c:crossAx val="27200628"/>
        <c:crosses val="autoZero"/>
        <c:tickLblSkip val="1"/>
        <c:tickMarkSkip val="1"/>
      </c:serAx>
      <c:spPr>
        <a:noFill/>
        <a:ln>
          <a:noFill/>
        </a:ln>
      </c:spPr>
    </c:plotArea>
    <c:legend>
      <c:legendPos val="r"/>
      <c:layout>
        <c:manualLayout>
          <c:xMode val="edge"/>
          <c:yMode val="edge"/>
          <c:x val="0.801"/>
          <c:y val="0.14475"/>
          <c:w val="0.19375"/>
          <c:h val="0.08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
          <c:y val="-0.00525"/>
        </c:manualLayout>
      </c:layout>
      <c:spPr>
        <a:noFill/>
        <a:ln>
          <a:noFill/>
        </a:ln>
      </c:spPr>
    </c:title>
    <c:view3D>
      <c:rotX val="15"/>
      <c:hPercent val="72"/>
      <c:rotY val="20"/>
      <c:depthPercent val="100"/>
      <c:rAngAx val="1"/>
    </c:view3D>
    <c:plotArea>
      <c:layout>
        <c:manualLayout>
          <c:xMode val="edge"/>
          <c:yMode val="edge"/>
          <c:x val="0.01425"/>
          <c:y val="0.189"/>
          <c:w val="0.681"/>
          <c:h val="0.7865"/>
        </c:manualLayout>
      </c:layout>
      <c:bar3DChart>
        <c:barDir val="col"/>
        <c:grouping val="clustered"/>
        <c:varyColors val="0"/>
        <c:ser>
          <c:idx val="0"/>
          <c:order val="0"/>
          <c:tx>
            <c:v>максимально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фин.сост.'!$Y$14:$Z$14</c:f>
              <c:numCache/>
            </c:numRef>
          </c:val>
          <c:shape val="box"/>
        </c:ser>
        <c:ser>
          <c:idx val="1"/>
          <c:order val="1"/>
          <c:tx>
            <c:v>К3</c:v>
          </c:tx>
          <c:spPr>
            <a:solidFill>
              <a:srgbClr val="00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фин.сост.'!$W$14:$X$14</c:f>
              <c:numCache/>
            </c:numRef>
          </c:val>
          <c:shape val="box"/>
        </c:ser>
        <c:shape val="box"/>
        <c:axId val="55767230"/>
        <c:axId val="32143023"/>
      </c:bar3DChart>
      <c:catAx>
        <c:axId val="5576723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32143023"/>
        <c:crosses val="autoZero"/>
        <c:auto val="1"/>
        <c:lblOffset val="100"/>
        <c:tickLblSkip val="1"/>
        <c:noMultiLvlLbl val="0"/>
      </c:catAx>
      <c:valAx>
        <c:axId val="321430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767230"/>
        <c:crossesAt val="1"/>
        <c:crossBetween val="between"/>
        <c:dispUnits/>
      </c:valAx>
      <c:spPr>
        <a:noFill/>
        <a:ln>
          <a:noFill/>
        </a:ln>
      </c:spPr>
    </c:plotArea>
    <c:legend>
      <c:legendPos val="r"/>
      <c:layout>
        <c:manualLayout>
          <c:xMode val="edge"/>
          <c:yMode val="edge"/>
          <c:x val="0.715"/>
          <c:y val="0.48575"/>
          <c:w val="0.25125"/>
          <c:h val="0.1985"/>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1475"/>
          <c:y val="0"/>
        </c:manualLayout>
      </c:layout>
      <c:spPr>
        <a:noFill/>
        <a:ln>
          <a:noFill/>
        </a:ln>
      </c:spPr>
    </c:title>
    <c:view3D>
      <c:rotX val="15"/>
      <c:hPercent val="69"/>
      <c:rotY val="20"/>
      <c:depthPercent val="100"/>
      <c:rAngAx val="1"/>
    </c:view3D>
    <c:plotArea>
      <c:layout>
        <c:manualLayout>
          <c:xMode val="edge"/>
          <c:yMode val="edge"/>
          <c:x val="0.01625"/>
          <c:y val="0.20375"/>
          <c:w val="0.688"/>
          <c:h val="0.771"/>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фин.сост.'!$Y$13:$Z$13</c:f>
              <c:numCache/>
            </c:numRef>
          </c:val>
          <c:shape val="box"/>
        </c:ser>
        <c:ser>
          <c:idx val="1"/>
          <c:order val="1"/>
          <c:tx>
            <c:v>К2</c:v>
          </c:tx>
          <c:spPr>
            <a:solidFill>
              <a:srgbClr val="00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фин.сост.'!$W$13:$X$13</c:f>
              <c:numCache/>
            </c:numRef>
          </c:val>
          <c:shape val="box"/>
        </c:ser>
        <c:shape val="box"/>
        <c:axId val="20851752"/>
        <c:axId val="53448041"/>
      </c:bar3DChart>
      <c:catAx>
        <c:axId val="2085175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53448041"/>
        <c:crosses val="autoZero"/>
        <c:auto val="1"/>
        <c:lblOffset val="100"/>
        <c:tickLblSkip val="1"/>
        <c:noMultiLvlLbl val="0"/>
      </c:catAx>
      <c:valAx>
        <c:axId val="534480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851752"/>
        <c:crossesAt val="1"/>
        <c:crossBetween val="between"/>
        <c:dispUnits/>
      </c:valAx>
      <c:spPr>
        <a:noFill/>
        <a:ln>
          <a:noFill/>
        </a:ln>
      </c:spPr>
    </c:plotArea>
    <c:legend>
      <c:legendPos val="r"/>
      <c:layout>
        <c:manualLayout>
          <c:xMode val="edge"/>
          <c:yMode val="edge"/>
          <c:x val="0.7215"/>
          <c:y val="0.49225"/>
          <c:w val="0.233"/>
          <c:h val="0.2015"/>
        </c:manualLayout>
      </c:layout>
      <c:overlay val="0"/>
      <c:spPr>
        <a:solidFill>
          <a:srgbClr val="FFFFFF"/>
        </a:solidFill>
        <a:ln w="3175">
          <a:solidFill>
            <a:srgbClr val="000000"/>
          </a:solidFill>
        </a:ln>
      </c:spPr>
      <c:txPr>
        <a:bodyPr vert="horz" rot="0"/>
        <a:lstStyle/>
        <a:p>
          <a:pPr>
            <a:defRPr lang="en-US" cap="none" sz="79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0625"/>
          <c:y val="0.00525"/>
        </c:manualLayout>
      </c:layout>
      <c:spPr>
        <a:noFill/>
        <a:ln>
          <a:noFill/>
        </a:ln>
      </c:spPr>
    </c:title>
    <c:view3D>
      <c:rotX val="10"/>
      <c:hPercent val="71"/>
      <c:rotY val="38"/>
      <c:depthPercent val="100"/>
      <c:rAngAx val="1"/>
    </c:view3D>
    <c:plotArea>
      <c:layout>
        <c:manualLayout>
          <c:xMode val="edge"/>
          <c:yMode val="edge"/>
          <c:x val="0.00325"/>
          <c:y val="0.19125"/>
          <c:w val="0.6285"/>
          <c:h val="0.75925"/>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фин.сост.'!$Y$12:$Z$12</c:f>
              <c:numCache/>
            </c:numRef>
          </c:val>
          <c:shape val="box"/>
        </c:ser>
        <c:ser>
          <c:idx val="1"/>
          <c:order val="1"/>
          <c:tx>
            <c:v>К1</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фин.сост.'!$W$12:$X$12</c:f>
              <c:numCache/>
            </c:numRef>
          </c:val>
          <c:shape val="box"/>
        </c:ser>
        <c:shape val="box"/>
        <c:axId val="11270322"/>
        <c:axId val="34324035"/>
      </c:bar3DChart>
      <c:catAx>
        <c:axId val="1127032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34324035"/>
        <c:crosses val="autoZero"/>
        <c:auto val="1"/>
        <c:lblOffset val="100"/>
        <c:tickLblSkip val="1"/>
        <c:noMultiLvlLbl val="0"/>
      </c:catAx>
      <c:valAx>
        <c:axId val="343240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1270322"/>
        <c:crossesAt val="1"/>
        <c:crossBetween val="between"/>
        <c:dispUnits/>
      </c:valAx>
      <c:spPr>
        <a:noFill/>
        <a:ln>
          <a:noFill/>
        </a:ln>
      </c:spPr>
    </c:plotArea>
    <c:legend>
      <c:legendPos val="r"/>
      <c:layout>
        <c:manualLayout>
          <c:xMode val="edge"/>
          <c:yMode val="edge"/>
          <c:x val="0.73375"/>
          <c:y val="0.4395"/>
          <c:w val="0.26"/>
          <c:h val="0.208"/>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актива Баланса</a:t>
            </a:r>
          </a:p>
        </c:rich>
      </c:tx>
      <c:layout>
        <c:manualLayout>
          <c:xMode val="factor"/>
          <c:yMode val="factor"/>
          <c:x val="0.00475"/>
          <c:y val="0"/>
        </c:manualLayout>
      </c:layout>
      <c:spPr>
        <a:noFill/>
        <a:ln>
          <a:noFill/>
        </a:ln>
      </c:spPr>
    </c:title>
    <c:view3D>
      <c:rotX val="15"/>
      <c:hPercent val="89"/>
      <c:rotY val="20"/>
      <c:depthPercent val="100"/>
      <c:rAngAx val="1"/>
    </c:view3D>
    <c:plotArea>
      <c:layout>
        <c:manualLayout>
          <c:xMode val="edge"/>
          <c:yMode val="edge"/>
          <c:x val="0.01175"/>
          <c:y val="0.07425"/>
          <c:w val="0.7325"/>
          <c:h val="0.86725"/>
        </c:manualLayout>
      </c:layout>
      <c:bar3DChart>
        <c:barDir val="col"/>
        <c:grouping val="stacked"/>
        <c:varyColors val="0"/>
        <c:ser>
          <c:idx val="0"/>
          <c:order val="0"/>
          <c:tx>
            <c:strRef>
              <c:f>'Анализ разд. I и II'!$J$9</c:f>
              <c:strCache>
                <c:ptCount val="1"/>
                <c:pt idx="0">
                  <c:v>Долгосрочные активы</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II'!$K$9:$M$9</c:f>
              <c:numCache/>
            </c:numRef>
          </c:val>
          <c:shape val="box"/>
        </c:ser>
        <c:ser>
          <c:idx val="1"/>
          <c:order val="1"/>
          <c:tx>
            <c:strRef>
              <c:f>'Анализ разд. I и II'!$J$10</c:f>
              <c:strCache>
                <c:ptCount val="1"/>
                <c:pt idx="0">
                  <c:v>Краткосрочные активы</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II'!$K$10:$M$10</c:f>
              <c:numCache/>
            </c:numRef>
          </c:val>
          <c:shape val="box"/>
        </c:ser>
        <c:overlap val="100"/>
        <c:shape val="box"/>
        <c:axId val="40480860"/>
        <c:axId val="28783421"/>
      </c:bar3DChart>
      <c:catAx>
        <c:axId val="40480860"/>
        <c:scaling>
          <c:orientation val="minMax"/>
        </c:scaling>
        <c:axPos val="b"/>
        <c:delete val="0"/>
        <c:numFmt formatCode="General" sourceLinked="1"/>
        <c:majorTickMark val="out"/>
        <c:minorTickMark val="none"/>
        <c:tickLblPos val="low"/>
        <c:spPr>
          <a:ln w="3175">
            <a:solidFill>
              <a:srgbClr val="000000"/>
            </a:solidFill>
          </a:ln>
        </c:spPr>
        <c:crossAx val="28783421"/>
        <c:crosses val="autoZero"/>
        <c:auto val="0"/>
        <c:lblOffset val="100"/>
        <c:tickLblSkip val="1"/>
        <c:noMultiLvlLbl val="0"/>
      </c:catAx>
      <c:valAx>
        <c:axId val="28783421"/>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775"/>
              <c:y val="0.008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480860"/>
        <c:crossesAt val="1"/>
        <c:crossBetween val="between"/>
        <c:dispUnits/>
      </c:valAx>
      <c:spPr>
        <a:noFill/>
        <a:ln>
          <a:noFill/>
        </a:ln>
      </c:spPr>
    </c:plotArea>
    <c:legend>
      <c:legendPos val="r"/>
      <c:layout>
        <c:manualLayout>
          <c:xMode val="edge"/>
          <c:yMode val="edge"/>
          <c:x val="0.7825"/>
          <c:y val="0.379"/>
          <c:w val="0.205"/>
          <c:h val="0.134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0975"/>
          <c:y val="0"/>
        </c:manualLayout>
      </c:layout>
      <c:spPr>
        <a:noFill/>
        <a:ln>
          <a:noFill/>
        </a:ln>
      </c:spPr>
    </c:title>
    <c:plotArea>
      <c:layout>
        <c:manualLayout>
          <c:xMode val="edge"/>
          <c:yMode val="edge"/>
          <c:x val="0.02625"/>
          <c:y val="0.17625"/>
          <c:w val="0.6855"/>
          <c:h val="0.78425"/>
        </c:manualLayout>
      </c:layout>
      <c:lineChart>
        <c:grouping val="standard"/>
        <c:varyColors val="0"/>
        <c:ser>
          <c:idx val="0"/>
          <c:order val="0"/>
          <c:tx>
            <c:strRef>
              <c:f>'Анализ разд. I и II'!$J$11</c:f>
              <c:strCache>
                <c:ptCount val="1"/>
                <c:pt idx="0">
                  <c:v>Долгосрочные активы</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000080"/>
                </a:solidFill>
              </a:ln>
            </c:spPr>
          </c:marker>
          <c:cat>
            <c:strRef>
              <c:f>'Анализ разд. I и II'!$K$8:$M$8</c:f>
              <c:strCache/>
            </c:strRef>
          </c:cat>
          <c:val>
            <c:numRef>
              <c:f>'Анализ разд. I и II'!$K$11:$M$11</c:f>
              <c:numCache/>
            </c:numRef>
          </c:val>
          <c:smooth val="0"/>
        </c:ser>
        <c:ser>
          <c:idx val="1"/>
          <c:order val="1"/>
          <c:tx>
            <c:strRef>
              <c:f>'Анализ разд. I и II'!$J$12</c:f>
              <c:strCache>
                <c:ptCount val="1"/>
                <c:pt idx="0">
                  <c:v>Краткосрочные активы</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FF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II'!$K$12:$M$12</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II'!$J$27:$K$27</c:f>
              <c:numCache/>
            </c:numRef>
          </c:val>
          <c:smooth val="0"/>
        </c:ser>
        <c:marker val="1"/>
        <c:axId val="57724198"/>
        <c:axId val="49755735"/>
      </c:lineChart>
      <c:catAx>
        <c:axId val="577241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9755735"/>
        <c:crosses val="autoZero"/>
        <c:auto val="0"/>
        <c:lblOffset val="100"/>
        <c:tickLblSkip val="1"/>
        <c:noMultiLvlLbl val="0"/>
      </c:catAx>
      <c:valAx>
        <c:axId val="497557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57724198"/>
        <c:crossesAt val="1"/>
        <c:crossBetween val="between"/>
        <c:dispUnits/>
      </c:valAx>
      <c:spPr>
        <a:noFill/>
        <a:ln w="12700">
          <a:solidFill>
            <a:srgbClr val="000000"/>
          </a:solidFill>
        </a:ln>
      </c:spPr>
    </c:plotArea>
    <c:legend>
      <c:legendPos val="r"/>
      <c:layout>
        <c:manualLayout>
          <c:xMode val="edge"/>
          <c:yMode val="edge"/>
          <c:x val="0.74175"/>
          <c:y val="0.234"/>
          <c:w val="0.25825"/>
          <c:h val="0.138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a:t>
            </a:r>
          </a:p>
        </c:rich>
      </c:tx>
      <c:layout>
        <c:manualLayout>
          <c:xMode val="factor"/>
          <c:yMode val="factor"/>
          <c:x val="0.00475"/>
          <c:y val="0"/>
        </c:manualLayout>
      </c:layout>
      <c:spPr>
        <a:noFill/>
        <a:ln>
          <a:noFill/>
        </a:ln>
      </c:spPr>
    </c:title>
    <c:view3D>
      <c:rotX val="15"/>
      <c:hPercent val="74"/>
      <c:rotY val="20"/>
      <c:depthPercent val="100"/>
      <c:rAngAx val="1"/>
    </c:view3D>
    <c:plotArea>
      <c:layout>
        <c:manualLayout>
          <c:xMode val="edge"/>
          <c:yMode val="edge"/>
          <c:x val="0.0155"/>
          <c:y val="0.11925"/>
          <c:w val="0.74225"/>
          <c:h val="0.8565"/>
        </c:manualLayout>
      </c:layout>
      <c:bar3DChart>
        <c:barDir val="col"/>
        <c:grouping val="stacked"/>
        <c:varyColors val="0"/>
        <c:ser>
          <c:idx val="0"/>
          <c:order val="0"/>
          <c:tx>
            <c:strRef>
              <c:f>'Анализ разд. III-V'!$I$10</c:f>
              <c:strCache>
                <c:ptCount val="1"/>
                <c:pt idx="0">
                  <c:v>Собственный капитал</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III-V'!$J$10:$L$10</c:f>
              <c:numCache/>
            </c:numRef>
          </c:val>
          <c:shape val="box"/>
        </c:ser>
        <c:ser>
          <c:idx val="1"/>
          <c:order val="1"/>
          <c:tx>
            <c:strRef>
              <c:f>'Анализ разд. III-V'!$I$11</c:f>
              <c:strCache>
                <c:ptCount val="1"/>
                <c:pt idx="0">
                  <c:v>Обязательства</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FFFFFF"/>
                </a:solid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III-V'!$J$11:$L$11</c:f>
              <c:numCache/>
            </c:numRef>
          </c:val>
          <c:shape val="box"/>
        </c:ser>
        <c:overlap val="100"/>
        <c:shape val="box"/>
        <c:axId val="45148432"/>
        <c:axId val="3682705"/>
      </c:bar3DChart>
      <c:catAx>
        <c:axId val="45148432"/>
        <c:scaling>
          <c:orientation val="minMax"/>
        </c:scaling>
        <c:axPos val="b"/>
        <c:delete val="0"/>
        <c:numFmt formatCode="General" sourceLinked="1"/>
        <c:majorTickMark val="out"/>
        <c:minorTickMark val="none"/>
        <c:tickLblPos val="low"/>
        <c:spPr>
          <a:ln w="3175">
            <a:solidFill>
              <a:srgbClr val="000000"/>
            </a:solidFill>
          </a:ln>
        </c:spPr>
        <c:crossAx val="3682705"/>
        <c:crosses val="autoZero"/>
        <c:auto val="0"/>
        <c:lblOffset val="100"/>
        <c:tickLblSkip val="1"/>
        <c:noMultiLvlLbl val="0"/>
      </c:catAx>
      <c:valAx>
        <c:axId val="3682705"/>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625"/>
              <c:y val="0.009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148432"/>
        <c:crossesAt val="1"/>
        <c:crossBetween val="between"/>
        <c:dispUnits/>
      </c:valAx>
      <c:spPr>
        <a:noFill/>
        <a:ln>
          <a:noFill/>
        </a:ln>
      </c:spPr>
    </c:plotArea>
    <c:legend>
      <c:legendPos val="r"/>
      <c:layout>
        <c:manualLayout>
          <c:xMode val="edge"/>
          <c:yMode val="edge"/>
          <c:x val="0.77475"/>
          <c:y val="0.49625"/>
          <c:w val="0.219"/>
          <c:h val="0.104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1075"/>
          <c:y val="0"/>
        </c:manualLayout>
      </c:layout>
      <c:spPr>
        <a:noFill/>
        <a:ln>
          <a:noFill/>
        </a:ln>
      </c:spPr>
    </c:title>
    <c:plotArea>
      <c:layout>
        <c:manualLayout>
          <c:xMode val="edge"/>
          <c:yMode val="edge"/>
          <c:x val="0.0155"/>
          <c:y val="0.16125"/>
          <c:w val="0.71125"/>
          <c:h val="0.81425"/>
        </c:manualLayout>
      </c:layout>
      <c:lineChart>
        <c:grouping val="standard"/>
        <c:varyColors val="0"/>
        <c:ser>
          <c:idx val="0"/>
          <c:order val="0"/>
          <c:tx>
            <c:strRef>
              <c:f>'Анализ разд. III-V'!$I$10</c:f>
              <c:strCache>
                <c:ptCount val="1"/>
                <c:pt idx="0">
                  <c:v>Собственный капитал</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FF00"/>
              </a:solidFill>
              <a:ln>
                <a:solidFill>
                  <a:srgbClr val="00008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r"/>
            <c:showLegendKey val="0"/>
            <c:showVal val="1"/>
            <c:showBubbleSize val="0"/>
            <c:showCatName val="0"/>
            <c:showSerName val="0"/>
            <c:showLeaderLines val="1"/>
            <c:showPercent val="0"/>
          </c:dLbls>
          <c:cat>
            <c:strRef>
              <c:f>'Анализ разд. III-V'!$J$13:$L$13</c:f>
              <c:strCache/>
            </c:strRef>
          </c:cat>
          <c:val>
            <c:numRef>
              <c:f>'Анализ разд. III-V'!$J$14:$L$14</c:f>
              <c:numCache/>
            </c:numRef>
          </c:val>
          <c:smooth val="0"/>
        </c:ser>
        <c:ser>
          <c:idx val="1"/>
          <c:order val="1"/>
          <c:tx>
            <c:strRef>
              <c:f>'Анализ разд. III-V'!$I$17</c:f>
              <c:strCache>
                <c:ptCount val="1"/>
                <c:pt idx="0">
                  <c:v>Обязательства</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000000"/>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'Анализ разд. III-V'!$J$17:$L$17</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III-V'!$J$18:$K$18</c:f>
              <c:numCache/>
            </c:numRef>
          </c:val>
          <c:smooth val="0"/>
        </c:ser>
        <c:marker val="1"/>
        <c:axId val="33144346"/>
        <c:axId val="29863659"/>
      </c:lineChart>
      <c:catAx>
        <c:axId val="33144346"/>
        <c:scaling>
          <c:orientation val="minMax"/>
        </c:scaling>
        <c:axPos val="b"/>
        <c:delete val="0"/>
        <c:numFmt formatCode="General" sourceLinked="1"/>
        <c:majorTickMark val="out"/>
        <c:minorTickMark val="none"/>
        <c:tickLblPos val="nextTo"/>
        <c:spPr>
          <a:ln w="3175">
            <a:solidFill>
              <a:srgbClr val="000000"/>
            </a:solidFill>
          </a:ln>
        </c:spPr>
        <c:crossAx val="29863659"/>
        <c:crosses val="autoZero"/>
        <c:auto val="0"/>
        <c:lblOffset val="100"/>
        <c:tickLblSkip val="1"/>
        <c:noMultiLvlLbl val="0"/>
      </c:catAx>
      <c:valAx>
        <c:axId val="298636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144346"/>
        <c:crossesAt val="1"/>
        <c:crossBetween val="between"/>
        <c:dispUnits/>
      </c:valAx>
      <c:spPr>
        <a:noFill/>
        <a:ln w="12700">
          <a:solidFill>
            <a:srgbClr val="000000"/>
          </a:solidFill>
        </a:ln>
      </c:spPr>
    </c:plotArea>
    <c:legend>
      <c:legendPos val="r"/>
      <c:layout>
        <c:manualLayout>
          <c:xMode val="edge"/>
          <c:yMode val="edge"/>
          <c:x val="0.74375"/>
          <c:y val="0.40575"/>
          <c:w val="0.25"/>
          <c:h val="0.154"/>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4.emf" /><Relationship Id="rId3"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4.emf" /><Relationship Id="rId5" Type="http://schemas.openxmlformats.org/officeDocument/2006/relationships/image" Target="../media/image2.emf" /><Relationship Id="rId6" Type="http://schemas.openxmlformats.org/officeDocument/2006/relationships/image" Target="../media/image11.emf" /><Relationship Id="rId7" Type="http://schemas.openxmlformats.org/officeDocument/2006/relationships/image" Target="../media/image5.emf" /><Relationship Id="rId8" Type="http://schemas.openxmlformats.org/officeDocument/2006/relationships/image" Target="../media/image12.emf" /><Relationship Id="rId9" Type="http://schemas.openxmlformats.org/officeDocument/2006/relationships/image" Target="../media/image1.emf" /><Relationship Id="rId10"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5048250</xdr:colOff>
      <xdr:row>5</xdr:row>
      <xdr:rowOff>523875</xdr:rowOff>
    </xdr:from>
    <xdr:to>
      <xdr:col>0</xdr:col>
      <xdr:colOff>5372100</xdr:colOff>
      <xdr:row>5</xdr:row>
      <xdr:rowOff>790575</xdr:rowOff>
    </xdr:to>
    <xdr:pic>
      <xdr:nvPicPr>
        <xdr:cNvPr id="1" name="Picture 3"/>
        <xdr:cNvPicPr preferRelativeResize="1">
          <a:picLocks noChangeAspect="1"/>
        </xdr:cNvPicPr>
      </xdr:nvPicPr>
      <xdr:blipFill>
        <a:blip r:embed="rId1"/>
        <a:stretch>
          <a:fillRect/>
        </a:stretch>
      </xdr:blipFill>
      <xdr:spPr>
        <a:xfrm>
          <a:off x="5048250" y="3514725"/>
          <a:ext cx="333375" cy="266700"/>
        </a:xfrm>
        <a:prstGeom prst="rect">
          <a:avLst/>
        </a:prstGeom>
        <a:noFill/>
        <a:ln w="1" cmpd="sng">
          <a:noFill/>
        </a:ln>
      </xdr:spPr>
    </xdr:pic>
    <xdr:clientData/>
  </xdr:twoCellAnchor>
  <xdr:twoCellAnchor editAs="oneCell">
    <xdr:from>
      <xdr:col>0</xdr:col>
      <xdr:colOff>5429250</xdr:colOff>
      <xdr:row>5</xdr:row>
      <xdr:rowOff>523875</xdr:rowOff>
    </xdr:from>
    <xdr:to>
      <xdr:col>0</xdr:col>
      <xdr:colOff>5762625</xdr:colOff>
      <xdr:row>5</xdr:row>
      <xdr:rowOff>790575</xdr:rowOff>
    </xdr:to>
    <xdr:pic>
      <xdr:nvPicPr>
        <xdr:cNvPr id="2" name="Picture 4"/>
        <xdr:cNvPicPr preferRelativeResize="1">
          <a:picLocks noChangeAspect="1"/>
        </xdr:cNvPicPr>
      </xdr:nvPicPr>
      <xdr:blipFill>
        <a:blip r:embed="rId2"/>
        <a:stretch>
          <a:fillRect/>
        </a:stretch>
      </xdr:blipFill>
      <xdr:spPr>
        <a:xfrm>
          <a:off x="5429250" y="3514725"/>
          <a:ext cx="333375" cy="266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95250</xdr:colOff>
      <xdr:row>15</xdr:row>
      <xdr:rowOff>257175</xdr:rowOff>
    </xdr:from>
    <xdr:to>
      <xdr:col>9</xdr:col>
      <xdr:colOff>323850</xdr:colOff>
      <xdr:row>16</xdr:row>
      <xdr:rowOff>104775</xdr:rowOff>
    </xdr:to>
    <xdr:sp macro="[0]!Кнопка_Пересчет">
      <xdr:nvSpPr>
        <xdr:cNvPr id="1" name="AutoShape 53"/>
        <xdr:cNvSpPr>
          <a:spLocks/>
        </xdr:cNvSpPr>
      </xdr:nvSpPr>
      <xdr:spPr>
        <a:xfrm>
          <a:off x="7096125" y="3200400"/>
          <a:ext cx="1695450" cy="266700"/>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Пересчитать данные</a:t>
          </a:r>
        </a:p>
      </xdr:txBody>
    </xdr:sp>
    <xdr:clientData fPrintsWithSheet="0"/>
  </xdr:twoCellAnchor>
  <xdr:twoCellAnchor editAs="absolute">
    <xdr:from>
      <xdr:col>0</xdr:col>
      <xdr:colOff>85725</xdr:colOff>
      <xdr:row>11</xdr:row>
      <xdr:rowOff>47625</xdr:rowOff>
    </xdr:from>
    <xdr:to>
      <xdr:col>1</xdr:col>
      <xdr:colOff>342900</xdr:colOff>
      <xdr:row>12</xdr:row>
      <xdr:rowOff>161925</xdr:rowOff>
    </xdr:to>
    <xdr:sp macro="[0]!Кнопка_Очистить">
      <xdr:nvSpPr>
        <xdr:cNvPr id="2" name="AutoShape 53"/>
        <xdr:cNvSpPr>
          <a:spLocks/>
        </xdr:cNvSpPr>
      </xdr:nvSpPr>
      <xdr:spPr>
        <a:xfrm>
          <a:off x="85725" y="2362200"/>
          <a:ext cx="1428750" cy="257175"/>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Очистить формы</a:t>
          </a:r>
        </a:p>
      </xdr:txBody>
    </xdr:sp>
    <xdr:clientData fLocksWithSheet="0" fPrintsWithSheet="0"/>
  </xdr:twoCellAnchor>
  <xdr:twoCellAnchor>
    <xdr:from>
      <xdr:col>8</xdr:col>
      <xdr:colOff>76200</xdr:colOff>
      <xdr:row>0</xdr:row>
      <xdr:rowOff>171450</xdr:rowOff>
    </xdr:from>
    <xdr:to>
      <xdr:col>12</xdr:col>
      <xdr:colOff>638175</xdr:colOff>
      <xdr:row>9</xdr:row>
      <xdr:rowOff>104775</xdr:rowOff>
    </xdr:to>
    <xdr:sp>
      <xdr:nvSpPr>
        <xdr:cNvPr id="3" name="Rectangle 102"/>
        <xdr:cNvSpPr>
          <a:spLocks/>
        </xdr:cNvSpPr>
      </xdr:nvSpPr>
      <xdr:spPr>
        <a:xfrm>
          <a:off x="7772400" y="171450"/>
          <a:ext cx="4886325" cy="1866900"/>
        </a:xfrm>
        <a:prstGeom prst="rect">
          <a:avLst/>
        </a:prstGeom>
        <a:solidFill>
          <a:srgbClr val="FFCC99"/>
        </a:solidFill>
        <a:ln w="38100" cmpd="dbl">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(http://portal.nalog.gov.by/juridical/arm413).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9525</xdr:rowOff>
    </xdr:from>
    <xdr:to>
      <xdr:col>3</xdr:col>
      <xdr:colOff>1876425</xdr:colOff>
      <xdr:row>94</xdr:row>
      <xdr:rowOff>0</xdr:rowOff>
    </xdr:to>
    <xdr:graphicFrame>
      <xdr:nvGraphicFramePr>
        <xdr:cNvPr id="1" name="Диаграмма 3"/>
        <xdr:cNvGraphicFramePr/>
      </xdr:nvGraphicFramePr>
      <xdr:xfrm>
        <a:off x="19050" y="20964525"/>
        <a:ext cx="6391275" cy="4562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95250</xdr:rowOff>
    </xdr:from>
    <xdr:to>
      <xdr:col>12</xdr:col>
      <xdr:colOff>600075</xdr:colOff>
      <xdr:row>98</xdr:row>
      <xdr:rowOff>104775</xdr:rowOff>
    </xdr:to>
    <xdr:graphicFrame>
      <xdr:nvGraphicFramePr>
        <xdr:cNvPr id="1" name="Диаграмма 1"/>
        <xdr:cNvGraphicFramePr/>
      </xdr:nvGraphicFramePr>
      <xdr:xfrm>
        <a:off x="0" y="18183225"/>
        <a:ext cx="6858000" cy="37338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114300</xdr:rowOff>
    </xdr:from>
    <xdr:to>
      <xdr:col>12</xdr:col>
      <xdr:colOff>619125</xdr:colOff>
      <xdr:row>73</xdr:row>
      <xdr:rowOff>114300</xdr:rowOff>
    </xdr:to>
    <xdr:graphicFrame>
      <xdr:nvGraphicFramePr>
        <xdr:cNvPr id="2" name="Диаграмма 14"/>
        <xdr:cNvGraphicFramePr/>
      </xdr:nvGraphicFramePr>
      <xdr:xfrm>
        <a:off x="95250" y="14154150"/>
        <a:ext cx="6781800" cy="37242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7086600" cy="3705225"/>
    <xdr:graphicFrame>
      <xdr:nvGraphicFramePr>
        <xdr:cNvPr id="3" name="Диаграмма 15"/>
        <xdr:cNvGraphicFramePr/>
      </xdr:nvGraphicFramePr>
      <xdr:xfrm>
        <a:off x="28575" y="10220325"/>
        <a:ext cx="7086600" cy="3705225"/>
      </xdr:xfrm>
      <a:graphic>
        <a:graphicData uri="http://schemas.openxmlformats.org/drawingml/2006/chart">
          <c:chart xmlns:c="http://schemas.openxmlformats.org/drawingml/2006/chart" r:id="rId3"/>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51</xdr:row>
      <xdr:rowOff>28575</xdr:rowOff>
    </xdr:from>
    <xdr:to>
      <xdr:col>7</xdr:col>
      <xdr:colOff>409575</xdr:colOff>
      <xdr:row>81</xdr:row>
      <xdr:rowOff>9525</xdr:rowOff>
    </xdr:to>
    <xdr:graphicFrame>
      <xdr:nvGraphicFramePr>
        <xdr:cNvPr id="1" name="Диаграмма 1"/>
        <xdr:cNvGraphicFramePr/>
      </xdr:nvGraphicFramePr>
      <xdr:xfrm>
        <a:off x="190500" y="10620375"/>
        <a:ext cx="7048500" cy="46101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83</xdr:row>
      <xdr:rowOff>66675</xdr:rowOff>
    </xdr:from>
    <xdr:to>
      <xdr:col>7</xdr:col>
      <xdr:colOff>180975</xdr:colOff>
      <xdr:row>104</xdr:row>
      <xdr:rowOff>47625</xdr:rowOff>
    </xdr:to>
    <xdr:graphicFrame>
      <xdr:nvGraphicFramePr>
        <xdr:cNvPr id="2" name="Диаграмма 2"/>
        <xdr:cNvGraphicFramePr/>
      </xdr:nvGraphicFramePr>
      <xdr:xfrm>
        <a:off x="304800" y="15611475"/>
        <a:ext cx="6705600" cy="3381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57150</xdr:rowOff>
    </xdr:from>
    <xdr:to>
      <xdr:col>8</xdr:col>
      <xdr:colOff>0</xdr:colOff>
      <xdr:row>84</xdr:row>
      <xdr:rowOff>57150</xdr:rowOff>
    </xdr:to>
    <xdr:graphicFrame>
      <xdr:nvGraphicFramePr>
        <xdr:cNvPr id="1" name="Диаграмма 1"/>
        <xdr:cNvGraphicFramePr/>
      </xdr:nvGraphicFramePr>
      <xdr:xfrm>
        <a:off x="0" y="10296525"/>
        <a:ext cx="7096125"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86</xdr:row>
      <xdr:rowOff>0</xdr:rowOff>
    </xdr:from>
    <xdr:to>
      <xdr:col>8</xdr:col>
      <xdr:colOff>0</xdr:colOff>
      <xdr:row>113</xdr:row>
      <xdr:rowOff>123825</xdr:rowOff>
    </xdr:to>
    <xdr:graphicFrame>
      <xdr:nvGraphicFramePr>
        <xdr:cNvPr id="2" name="Диаграмма 2"/>
        <xdr:cNvGraphicFramePr/>
      </xdr:nvGraphicFramePr>
      <xdr:xfrm>
        <a:off x="0" y="14525625"/>
        <a:ext cx="7096125" cy="3981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1057275</xdr:colOff>
      <xdr:row>2</xdr:row>
      <xdr:rowOff>57150</xdr:rowOff>
    </xdr:from>
    <xdr:to>
      <xdr:col>2</xdr:col>
      <xdr:colOff>1352550</xdr:colOff>
      <xdr:row>2</xdr:row>
      <xdr:rowOff>314325</xdr:rowOff>
    </xdr:to>
    <xdr:pic>
      <xdr:nvPicPr>
        <xdr:cNvPr id="1" name="CommandButton1"/>
        <xdr:cNvPicPr preferRelativeResize="1">
          <a:picLocks noChangeAspect="1"/>
        </xdr:cNvPicPr>
      </xdr:nvPicPr>
      <xdr:blipFill>
        <a:blip r:embed="rId1"/>
        <a:stretch>
          <a:fillRect/>
        </a:stretch>
      </xdr:blipFill>
      <xdr:spPr>
        <a:xfrm>
          <a:off x="4314825" y="409575"/>
          <a:ext cx="295275" cy="257175"/>
        </a:xfrm>
        <a:prstGeom prst="rect">
          <a:avLst/>
        </a:prstGeom>
        <a:noFill/>
        <a:ln w="9525" cmpd="sng">
          <a:noFill/>
        </a:ln>
      </xdr:spPr>
    </xdr:pic>
    <xdr:clientData/>
  </xdr:twoCellAnchor>
  <xdr:twoCellAnchor editAs="absolute">
    <xdr:from>
      <xdr:col>2</xdr:col>
      <xdr:colOff>990600</xdr:colOff>
      <xdr:row>3</xdr:row>
      <xdr:rowOff>66675</xdr:rowOff>
    </xdr:from>
    <xdr:to>
      <xdr:col>2</xdr:col>
      <xdr:colOff>1304925</xdr:colOff>
      <xdr:row>3</xdr:row>
      <xdr:rowOff>314325</xdr:rowOff>
    </xdr:to>
    <xdr:pic>
      <xdr:nvPicPr>
        <xdr:cNvPr id="2" name="CommandButton2"/>
        <xdr:cNvPicPr preferRelativeResize="1">
          <a:picLocks noChangeAspect="1"/>
        </xdr:cNvPicPr>
      </xdr:nvPicPr>
      <xdr:blipFill>
        <a:blip r:embed="rId2"/>
        <a:stretch>
          <a:fillRect/>
        </a:stretch>
      </xdr:blipFill>
      <xdr:spPr>
        <a:xfrm>
          <a:off x="4248150" y="771525"/>
          <a:ext cx="314325" cy="247650"/>
        </a:xfrm>
        <a:prstGeom prst="rect">
          <a:avLst/>
        </a:prstGeom>
        <a:noFill/>
        <a:ln w="9525" cmpd="sng">
          <a:noFill/>
        </a:ln>
      </xdr:spPr>
    </xdr:pic>
    <xdr:clientData/>
  </xdr:twoCellAnchor>
  <xdr:twoCellAnchor editAs="absolute">
    <xdr:from>
      <xdr:col>2</xdr:col>
      <xdr:colOff>1438275</xdr:colOff>
      <xdr:row>3</xdr:row>
      <xdr:rowOff>66675</xdr:rowOff>
    </xdr:from>
    <xdr:to>
      <xdr:col>2</xdr:col>
      <xdr:colOff>1752600</xdr:colOff>
      <xdr:row>3</xdr:row>
      <xdr:rowOff>314325</xdr:rowOff>
    </xdr:to>
    <xdr:pic>
      <xdr:nvPicPr>
        <xdr:cNvPr id="3" name="CommandButton3"/>
        <xdr:cNvPicPr preferRelativeResize="1">
          <a:picLocks noChangeAspect="1"/>
        </xdr:cNvPicPr>
      </xdr:nvPicPr>
      <xdr:blipFill>
        <a:blip r:embed="rId3"/>
        <a:stretch>
          <a:fillRect/>
        </a:stretch>
      </xdr:blipFill>
      <xdr:spPr>
        <a:xfrm>
          <a:off x="4695825" y="771525"/>
          <a:ext cx="314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oleObject" Target="../embeddings/oleObject_7_2.bin" /><Relationship Id="rId5" Type="http://schemas.openxmlformats.org/officeDocument/2006/relationships/oleObject" Target="../embeddings/oleObject_7_3.bin" /><Relationship Id="rId6" Type="http://schemas.openxmlformats.org/officeDocument/2006/relationships/oleObject" Target="../embeddings/oleObject_7_4.bin" /><Relationship Id="rId7" Type="http://schemas.openxmlformats.org/officeDocument/2006/relationships/oleObject" Target="../embeddings/oleObject_7_5.bin" /><Relationship Id="rId8" Type="http://schemas.openxmlformats.org/officeDocument/2006/relationships/oleObject" Target="../embeddings/oleObject_7_6.bin" /><Relationship Id="rId9" Type="http://schemas.openxmlformats.org/officeDocument/2006/relationships/oleObject" Target="../embeddings/oleObject_7_7.bin" /><Relationship Id="rId10" Type="http://schemas.openxmlformats.org/officeDocument/2006/relationships/oleObject" Target="../embeddings/oleObject_7_8.bin" /><Relationship Id="rId11" Type="http://schemas.openxmlformats.org/officeDocument/2006/relationships/oleObject" Target="../embeddings/oleObject_7_9.bin" /><Relationship Id="rId12" Type="http://schemas.openxmlformats.org/officeDocument/2006/relationships/vmlDrawing" Target="../drawings/vmlDrawing5.vml" /><Relationship Id="rId13" Type="http://schemas.openxmlformats.org/officeDocument/2006/relationships/drawing" Target="../drawings/drawing4.x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1:A29"/>
  <sheetViews>
    <sheetView zoomScaleSheetLayoutView="100" zoomScalePageLayoutView="0" workbookViewId="0" topLeftCell="A1">
      <selection activeCell="A1" sqref="A1"/>
    </sheetView>
  </sheetViews>
  <sheetFormatPr defaultColWidth="9.00390625" defaultRowHeight="12.75"/>
  <cols>
    <col min="1" max="1" width="82.375" style="1" customWidth="1"/>
    <col min="2" max="16384" width="9.125" style="1" customWidth="1"/>
  </cols>
  <sheetData>
    <row r="1" ht="44.25" customHeight="1" thickBot="1">
      <c r="A1" s="427" t="s">
        <v>650</v>
      </c>
    </row>
    <row r="2" ht="45.75" customHeight="1">
      <c r="A2" s="88" t="s">
        <v>517</v>
      </c>
    </row>
    <row r="3" ht="60.75" customHeight="1">
      <c r="A3" s="199" t="s">
        <v>607</v>
      </c>
    </row>
    <row r="4" ht="50.25" customHeight="1">
      <c r="A4" s="362" t="s">
        <v>693</v>
      </c>
    </row>
    <row r="5" ht="34.5" customHeight="1">
      <c r="A5" s="362" t="s">
        <v>692</v>
      </c>
    </row>
    <row r="6" ht="80.25" customHeight="1">
      <c r="A6" s="88" t="s">
        <v>337</v>
      </c>
    </row>
    <row r="7" ht="15">
      <c r="A7" s="87"/>
    </row>
    <row r="8" ht="15">
      <c r="A8" s="87"/>
    </row>
    <row r="9" ht="15">
      <c r="A9" s="87"/>
    </row>
    <row r="10" ht="15">
      <c r="A10" s="87"/>
    </row>
    <row r="11" ht="15">
      <c r="A11" s="87"/>
    </row>
    <row r="12" ht="15">
      <c r="A12" s="87"/>
    </row>
    <row r="13" ht="15">
      <c r="A13" s="87"/>
    </row>
    <row r="14" ht="15">
      <c r="A14" s="87"/>
    </row>
    <row r="15" ht="15">
      <c r="A15" s="87"/>
    </row>
    <row r="16" ht="15">
      <c r="A16" s="87"/>
    </row>
    <row r="17" ht="15">
      <c r="A17" s="87"/>
    </row>
    <row r="18" ht="15">
      <c r="A18" s="87"/>
    </row>
    <row r="19" ht="15">
      <c r="A19" s="87"/>
    </row>
    <row r="20" ht="15">
      <c r="A20" s="87"/>
    </row>
    <row r="21" ht="15">
      <c r="A21" s="87"/>
    </row>
    <row r="22" ht="15">
      <c r="A22" s="87"/>
    </row>
    <row r="23" ht="15">
      <c r="A23" s="87"/>
    </row>
    <row r="24" ht="15">
      <c r="A24" s="87"/>
    </row>
    <row r="25" ht="15">
      <c r="A25" s="87"/>
    </row>
    <row r="26" ht="15">
      <c r="A26" s="87"/>
    </row>
    <row r="27" ht="15">
      <c r="A27" s="87"/>
    </row>
    <row r="28" ht="15">
      <c r="A28" s="87"/>
    </row>
    <row r="29" ht="15">
      <c r="A29" s="87"/>
    </row>
  </sheetData>
  <sheetProtection formatCells="0" formatColumns="0" formatRows="0" insertColumns="0" insertRows="0" insertHyperlinks="0" deleteColumns="0" deleteRows="0" sort="0" autoFilter="0" pivotTables="0"/>
  <printOptions/>
  <pageMargins left="0.75" right="0.75" top="1" bottom="1" header="0.5" footer="0.5"/>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18">
    <tabColor indexed="29"/>
  </sheetPr>
  <dimension ref="A1:N118"/>
  <sheetViews>
    <sheetView zoomScaleSheetLayoutView="100" zoomScalePageLayoutView="0" workbookViewId="0" topLeftCell="C1">
      <selection activeCell="A1" sqref="A1"/>
    </sheetView>
  </sheetViews>
  <sheetFormatPr defaultColWidth="9.00390625" defaultRowHeight="12.75"/>
  <cols>
    <col min="1" max="1" width="4.25390625" style="41" customWidth="1"/>
    <col min="2" max="2" width="34.25390625" style="41" customWidth="1"/>
    <col min="3" max="3" width="10.125" style="41" customWidth="1"/>
    <col min="4" max="4" width="7.00390625" style="41" customWidth="1"/>
    <col min="5" max="5" width="10.25390625" style="41" customWidth="1"/>
    <col min="6" max="6" width="8.625" style="41" customWidth="1"/>
    <col min="7" max="7" width="10.375" style="41" customWidth="1"/>
    <col min="8" max="8" width="8.25390625" style="41" customWidth="1"/>
    <col min="9" max="9" width="9.125" style="41" customWidth="1"/>
    <col min="10" max="10" width="13.625" style="41" customWidth="1"/>
    <col min="11" max="11" width="14.00390625" style="41" customWidth="1"/>
    <col min="12" max="16384" width="9.125" style="41" customWidth="1"/>
  </cols>
  <sheetData>
    <row r="1" spans="1:8" ht="12.75">
      <c r="A1" s="40"/>
      <c r="B1" s="40"/>
      <c r="C1" s="40"/>
      <c r="D1" s="40"/>
      <c r="E1" s="40"/>
      <c r="F1" s="40"/>
      <c r="G1" s="40"/>
      <c r="H1" s="40"/>
    </row>
    <row r="2" spans="1:8" ht="14.25">
      <c r="A2" s="768" t="s">
        <v>1112</v>
      </c>
      <c r="B2" s="769"/>
      <c r="C2" s="769"/>
      <c r="D2" s="769"/>
      <c r="E2" s="769"/>
      <c r="F2" s="769"/>
      <c r="G2" s="769"/>
      <c r="H2" s="769"/>
    </row>
    <row r="3" spans="1:8" ht="14.25">
      <c r="A3" s="769"/>
      <c r="B3" s="769"/>
      <c r="C3" s="769"/>
      <c r="D3" s="769"/>
      <c r="E3" s="769"/>
      <c r="F3" s="769"/>
      <c r="G3" s="769"/>
      <c r="H3" s="769"/>
    </row>
    <row r="4" spans="1:8" ht="12.75">
      <c r="A4" s="40"/>
      <c r="B4" s="40"/>
      <c r="C4" s="40"/>
      <c r="D4" s="40"/>
      <c r="E4" s="40"/>
      <c r="F4" s="40"/>
      <c r="G4" s="40"/>
      <c r="H4" s="40"/>
    </row>
    <row r="5" spans="1:8" ht="24" customHeight="1">
      <c r="A5" s="782" t="s">
        <v>415</v>
      </c>
      <c r="B5" s="782" t="s">
        <v>1067</v>
      </c>
      <c r="C5" s="766" t="s">
        <v>1086</v>
      </c>
      <c r="D5" s="756"/>
      <c r="E5" s="756"/>
      <c r="F5" s="756"/>
      <c r="G5" s="756"/>
      <c r="H5" s="756"/>
    </row>
    <row r="6" spans="1:8" ht="23.25" customHeight="1">
      <c r="A6" s="783"/>
      <c r="B6" s="783"/>
      <c r="C6" s="786">
        <f>Баланс!F33</f>
        <v>44926</v>
      </c>
      <c r="D6" s="787"/>
      <c r="E6" s="786">
        <f>Баланс!G33</f>
        <v>44561</v>
      </c>
      <c r="F6" s="787"/>
      <c r="G6" s="766" t="s">
        <v>1068</v>
      </c>
      <c r="H6" s="756"/>
    </row>
    <row r="7" spans="1:8" ht="42" customHeight="1">
      <c r="A7" s="784"/>
      <c r="B7" s="784"/>
      <c r="C7" s="44" t="s">
        <v>403</v>
      </c>
      <c r="D7" s="44" t="s">
        <v>1070</v>
      </c>
      <c r="E7" s="44" t="s">
        <v>403</v>
      </c>
      <c r="F7" s="44" t="s">
        <v>1070</v>
      </c>
      <c r="G7" s="44" t="s">
        <v>403</v>
      </c>
      <c r="H7" s="44" t="s">
        <v>1070</v>
      </c>
    </row>
    <row r="8" spans="1:14" ht="12.75">
      <c r="A8" s="62">
        <v>1</v>
      </c>
      <c r="B8" s="62">
        <v>2</v>
      </c>
      <c r="C8" s="62">
        <v>3</v>
      </c>
      <c r="D8" s="62">
        <v>4</v>
      </c>
      <c r="E8" s="62">
        <v>5</v>
      </c>
      <c r="F8" s="62">
        <v>6</v>
      </c>
      <c r="G8" s="62">
        <v>7</v>
      </c>
      <c r="H8" s="62">
        <v>8</v>
      </c>
      <c r="I8" s="50"/>
      <c r="J8" s="50"/>
      <c r="K8" s="50"/>
      <c r="L8" s="50"/>
      <c r="M8" s="50"/>
      <c r="N8" s="50"/>
    </row>
    <row r="9" spans="1:14" ht="15" customHeight="1">
      <c r="A9" s="65" t="s">
        <v>1145</v>
      </c>
      <c r="B9" s="78" t="s">
        <v>1113</v>
      </c>
      <c r="C9" s="72">
        <f>Баланс!F78</f>
        <v>10522</v>
      </c>
      <c r="D9" s="81">
        <f aca="true" t="shared" si="0" ref="D9:D14">IF($C$21=0,0,C9/$C$21)</f>
        <v>0.6505502658587857</v>
      </c>
      <c r="E9" s="72">
        <f>Баланс!G78</f>
        <v>6337</v>
      </c>
      <c r="F9" s="81">
        <f aca="true" t="shared" si="1" ref="F9:F14">IF($E$21=0,0,E9/$E$21)</f>
        <v>0.4643171160609613</v>
      </c>
      <c r="G9" s="72">
        <f>C9-E9</f>
        <v>4185</v>
      </c>
      <c r="H9" s="68">
        <f>D9-F9</f>
        <v>0.1862331497978244</v>
      </c>
      <c r="I9" s="43"/>
      <c r="J9" s="158">
        <f>C6</f>
        <v>44926</v>
      </c>
      <c r="K9" s="158">
        <f>E6</f>
        <v>44561</v>
      </c>
      <c r="L9" s="69" t="s">
        <v>1154</v>
      </c>
      <c r="M9" s="43"/>
      <c r="N9" s="43"/>
    </row>
    <row r="10" spans="1:14" ht="33.75" customHeight="1">
      <c r="A10" s="65" t="s">
        <v>1136</v>
      </c>
      <c r="B10" s="78" t="s">
        <v>1146</v>
      </c>
      <c r="C10" s="72">
        <f>Баланс!F86</f>
        <v>0</v>
      </c>
      <c r="D10" s="81">
        <f t="shared" si="0"/>
        <v>0</v>
      </c>
      <c r="E10" s="72">
        <f>Баланс!G86</f>
        <v>5</v>
      </c>
      <c r="F10" s="81">
        <f t="shared" si="1"/>
        <v>0.0003663540445486518</v>
      </c>
      <c r="G10" s="72">
        <f aca="true" t="shared" si="2" ref="G10:G21">C10-E10</f>
        <v>-5</v>
      </c>
      <c r="H10" s="68">
        <f aca="true" t="shared" si="3" ref="H10:H20">D10-F10</f>
        <v>-0.0003663540445486518</v>
      </c>
      <c r="I10" s="69" t="s">
        <v>1119</v>
      </c>
      <c r="J10" s="82">
        <f>C9</f>
        <v>10522</v>
      </c>
      <c r="K10" s="82">
        <f>E9</f>
        <v>6337</v>
      </c>
      <c r="L10" s="82">
        <f>G9</f>
        <v>4185</v>
      </c>
      <c r="M10" s="43"/>
      <c r="N10" s="43"/>
    </row>
    <row r="11" spans="1:14" ht="25.5">
      <c r="A11" s="65" t="s">
        <v>1137</v>
      </c>
      <c r="B11" s="78" t="s">
        <v>1147</v>
      </c>
      <c r="C11" s="72">
        <f>Баланс!F104</f>
        <v>5652</v>
      </c>
      <c r="D11" s="81">
        <f t="shared" si="0"/>
        <v>0.3494497341412143</v>
      </c>
      <c r="E11" s="72">
        <f>Баланс!G104</f>
        <v>7306</v>
      </c>
      <c r="F11" s="81">
        <f t="shared" si="1"/>
        <v>0.5353165298944901</v>
      </c>
      <c r="G11" s="72">
        <f t="shared" si="2"/>
        <v>-1654</v>
      </c>
      <c r="H11" s="68">
        <f t="shared" si="3"/>
        <v>-0.1858667957532758</v>
      </c>
      <c r="I11" s="69" t="s">
        <v>1153</v>
      </c>
      <c r="J11" s="82">
        <f>C10+C11</f>
        <v>5652</v>
      </c>
      <c r="K11" s="82">
        <f>E10+E11</f>
        <v>7311</v>
      </c>
      <c r="L11" s="82">
        <f>G10+G11</f>
        <v>-1659</v>
      </c>
      <c r="M11" s="43"/>
      <c r="N11" s="43"/>
    </row>
    <row r="12" spans="1:14" ht="27" customHeight="1">
      <c r="A12" s="65" t="s">
        <v>1138</v>
      </c>
      <c r="B12" s="77" t="s">
        <v>1148</v>
      </c>
      <c r="C12" s="72">
        <f>Баланс!F88</f>
        <v>1477</v>
      </c>
      <c r="D12" s="83">
        <f t="shared" si="0"/>
        <v>0.09131940150859404</v>
      </c>
      <c r="E12" s="72">
        <f>Баланс!G88</f>
        <v>2164</v>
      </c>
      <c r="F12" s="83">
        <f t="shared" si="1"/>
        <v>0.1585580304806565</v>
      </c>
      <c r="G12" s="72">
        <f t="shared" si="2"/>
        <v>-687</v>
      </c>
      <c r="H12" s="73">
        <f t="shared" si="3"/>
        <v>-0.06723862897206247</v>
      </c>
      <c r="I12" s="43"/>
      <c r="J12" s="43"/>
      <c r="K12" s="43"/>
      <c r="L12" s="43"/>
      <c r="M12" s="43"/>
      <c r="N12" s="43"/>
    </row>
    <row r="13" spans="1:14" ht="27" customHeight="1">
      <c r="A13" s="65" t="s">
        <v>1139</v>
      </c>
      <c r="B13" s="71" t="s">
        <v>1117</v>
      </c>
      <c r="C13" s="72">
        <f>Баланс!F89</f>
        <v>0</v>
      </c>
      <c r="D13" s="83">
        <f t="shared" si="0"/>
        <v>0</v>
      </c>
      <c r="E13" s="72">
        <f>Баланс!G89</f>
        <v>0</v>
      </c>
      <c r="F13" s="83">
        <f t="shared" si="1"/>
        <v>0</v>
      </c>
      <c r="G13" s="72">
        <f t="shared" si="2"/>
        <v>0</v>
      </c>
      <c r="H13" s="73">
        <f t="shared" si="3"/>
        <v>0</v>
      </c>
      <c r="I13" s="43"/>
      <c r="J13" s="158">
        <f>C6</f>
        <v>44926</v>
      </c>
      <c r="K13" s="158">
        <f>E6</f>
        <v>44561</v>
      </c>
      <c r="L13" s="69" t="s">
        <v>1154</v>
      </c>
      <c r="M13" s="43"/>
      <c r="N13" s="43"/>
    </row>
    <row r="14" spans="1:14" ht="38.25">
      <c r="A14" s="65" t="s">
        <v>1140</v>
      </c>
      <c r="B14" s="71" t="s">
        <v>1124</v>
      </c>
      <c r="C14" s="72">
        <f>Баланс!F90</f>
        <v>4163</v>
      </c>
      <c r="D14" s="83">
        <f t="shared" si="0"/>
        <v>0.2573884011376283</v>
      </c>
      <c r="E14" s="72">
        <f>Баланс!G90</f>
        <v>5115</v>
      </c>
      <c r="F14" s="83">
        <f t="shared" si="1"/>
        <v>0.3747801875732708</v>
      </c>
      <c r="G14" s="72">
        <f t="shared" si="2"/>
        <v>-952</v>
      </c>
      <c r="H14" s="73">
        <f t="shared" si="3"/>
        <v>-0.11739178643564252</v>
      </c>
      <c r="I14" s="61" t="s">
        <v>1119</v>
      </c>
      <c r="J14" s="75">
        <f>D9</f>
        <v>0.6505502658587857</v>
      </c>
      <c r="K14" s="75">
        <f>F9</f>
        <v>0.4643171160609613</v>
      </c>
      <c r="L14" s="75">
        <f>H9</f>
        <v>0.1862331497978244</v>
      </c>
      <c r="M14" s="43"/>
      <c r="N14" s="43"/>
    </row>
    <row r="15" spans="1:14" ht="12.75">
      <c r="A15" s="65" t="s">
        <v>1120</v>
      </c>
      <c r="B15" s="71" t="s">
        <v>1122</v>
      </c>
      <c r="C15" s="72">
        <f>Баланс!F94</f>
        <v>466</v>
      </c>
      <c r="D15" s="83">
        <f aca="true" t="shared" si="4" ref="D15:D20">IF($C$21=0,0,C15/$C$21)</f>
        <v>0.02881167305552121</v>
      </c>
      <c r="E15" s="72">
        <f>Баланс!G94</f>
        <v>627</v>
      </c>
      <c r="F15" s="83">
        <f aca="true" t="shared" si="5" ref="F15:F20">IF($E$21=0,0,E15/$E$21)</f>
        <v>0.045940797186400935</v>
      </c>
      <c r="G15" s="72">
        <f t="shared" si="2"/>
        <v>-161</v>
      </c>
      <c r="H15" s="73">
        <f t="shared" si="3"/>
        <v>-0.017129124130879726</v>
      </c>
      <c r="I15" s="61"/>
      <c r="J15" s="75"/>
      <c r="K15" s="75"/>
      <c r="L15" s="75"/>
      <c r="M15" s="43"/>
      <c r="N15" s="43"/>
    </row>
    <row r="16" spans="1:14" ht="25.5">
      <c r="A16" s="65" t="s">
        <v>1121</v>
      </c>
      <c r="B16" s="77" t="s">
        <v>1123</v>
      </c>
      <c r="C16" s="72">
        <f>Баланс!F95</f>
        <v>107</v>
      </c>
      <c r="D16" s="83">
        <f t="shared" si="4"/>
        <v>0.006615555830344998</v>
      </c>
      <c r="E16" s="72">
        <f>Баланс!G95</f>
        <v>116</v>
      </c>
      <c r="F16" s="83">
        <f t="shared" si="5"/>
        <v>0.008499413833528723</v>
      </c>
      <c r="G16" s="72">
        <f t="shared" si="2"/>
        <v>-9</v>
      </c>
      <c r="H16" s="73">
        <f t="shared" si="3"/>
        <v>-0.0018838580031837245</v>
      </c>
      <c r="I16" s="61"/>
      <c r="J16" s="75"/>
      <c r="K16" s="75"/>
      <c r="L16" s="75"/>
      <c r="M16" s="43"/>
      <c r="N16" s="43"/>
    </row>
    <row r="17" spans="1:14" ht="33.75" customHeight="1">
      <c r="A17" s="84" t="s">
        <v>1141</v>
      </c>
      <c r="B17" s="71" t="s">
        <v>1116</v>
      </c>
      <c r="C17" s="72">
        <f>Баланс!F100</f>
        <v>0</v>
      </c>
      <c r="D17" s="83">
        <f t="shared" si="4"/>
        <v>0</v>
      </c>
      <c r="E17" s="72">
        <f>Баланс!G100</f>
        <v>0</v>
      </c>
      <c r="F17" s="83">
        <f t="shared" si="5"/>
        <v>0</v>
      </c>
      <c r="G17" s="72">
        <f t="shared" si="2"/>
        <v>0</v>
      </c>
      <c r="H17" s="73">
        <f t="shared" si="3"/>
        <v>0</v>
      </c>
      <c r="I17" s="61" t="s">
        <v>1153</v>
      </c>
      <c r="J17" s="75">
        <f>D10+D11</f>
        <v>0.3494497341412143</v>
      </c>
      <c r="K17" s="75">
        <f>F10+F11</f>
        <v>0.5356828839390387</v>
      </c>
      <c r="L17" s="75">
        <f>H10+H11</f>
        <v>-0.18623314979782446</v>
      </c>
      <c r="M17" s="43"/>
      <c r="N17" s="43"/>
    </row>
    <row r="18" spans="1:14" ht="12.75">
      <c r="A18" s="65" t="s">
        <v>1142</v>
      </c>
      <c r="B18" s="71" t="s">
        <v>1118</v>
      </c>
      <c r="C18" s="72">
        <f>Баланс!F101</f>
        <v>12</v>
      </c>
      <c r="D18" s="83">
        <f t="shared" si="4"/>
        <v>0.0007419314949919624</v>
      </c>
      <c r="E18" s="72">
        <f>Баланс!G101</f>
        <v>27</v>
      </c>
      <c r="F18" s="83">
        <f t="shared" si="5"/>
        <v>0.0019783118405627196</v>
      </c>
      <c r="G18" s="72">
        <f t="shared" si="2"/>
        <v>-15</v>
      </c>
      <c r="H18" s="73">
        <f t="shared" si="3"/>
        <v>-0.0012363803455707574</v>
      </c>
      <c r="I18" s="43" t="s">
        <v>1155</v>
      </c>
      <c r="J18" s="75">
        <f>D21</f>
        <v>1</v>
      </c>
      <c r="K18" s="75">
        <f>F21</f>
        <v>1</v>
      </c>
      <c r="L18" s="43"/>
      <c r="M18" s="43"/>
      <c r="N18" s="43"/>
    </row>
    <row r="19" spans="1:14" ht="25.5">
      <c r="A19" s="65" t="s">
        <v>1143</v>
      </c>
      <c r="B19" s="71" t="s">
        <v>1115</v>
      </c>
      <c r="C19" s="72">
        <f>Баланс!F102</f>
        <v>0</v>
      </c>
      <c r="D19" s="83">
        <f t="shared" si="4"/>
        <v>0</v>
      </c>
      <c r="E19" s="72">
        <f>Баланс!G102</f>
        <v>0</v>
      </c>
      <c r="F19" s="83">
        <f t="shared" si="5"/>
        <v>0</v>
      </c>
      <c r="G19" s="72">
        <f t="shared" si="2"/>
        <v>0</v>
      </c>
      <c r="H19" s="73">
        <f t="shared" si="3"/>
        <v>0</v>
      </c>
      <c r="I19" s="43"/>
      <c r="J19" s="43"/>
      <c r="K19" s="43"/>
      <c r="L19" s="43"/>
      <c r="M19" s="43"/>
      <c r="N19" s="43"/>
    </row>
    <row r="20" spans="1:8" ht="24.75" customHeight="1">
      <c r="A20" s="65" t="s">
        <v>1144</v>
      </c>
      <c r="B20" s="85" t="s">
        <v>1114</v>
      </c>
      <c r="C20" s="72">
        <f>Баланс!F103</f>
        <v>0</v>
      </c>
      <c r="D20" s="83">
        <f t="shared" si="4"/>
        <v>0</v>
      </c>
      <c r="E20" s="72">
        <f>Баланс!G103</f>
        <v>0</v>
      </c>
      <c r="F20" s="83">
        <f t="shared" si="5"/>
        <v>0</v>
      </c>
      <c r="G20" s="72">
        <f t="shared" si="2"/>
        <v>0</v>
      </c>
      <c r="H20" s="73">
        <f t="shared" si="3"/>
        <v>0</v>
      </c>
    </row>
    <row r="21" spans="1:8" ht="12.75">
      <c r="A21" s="65"/>
      <c r="B21" s="78" t="s">
        <v>1149</v>
      </c>
      <c r="C21" s="67">
        <f>Баланс!F105</f>
        <v>16174</v>
      </c>
      <c r="D21" s="81">
        <v>1</v>
      </c>
      <c r="E21" s="67">
        <f>Баланс!G105</f>
        <v>13648</v>
      </c>
      <c r="F21" s="68">
        <v>1</v>
      </c>
      <c r="G21" s="72">
        <f t="shared" si="2"/>
        <v>2526</v>
      </c>
      <c r="H21" s="86" t="s">
        <v>1150</v>
      </c>
    </row>
    <row r="22" spans="1:8" s="39" customFormat="1" ht="11.25" customHeight="1">
      <c r="A22" s="38"/>
      <c r="B22" s="38"/>
      <c r="C22" s="38"/>
      <c r="D22" s="38"/>
      <c r="E22" s="38"/>
      <c r="F22" s="38"/>
      <c r="G22" s="38"/>
      <c r="H22" s="38"/>
    </row>
    <row r="23" spans="1:8" s="39" customFormat="1" ht="11.25" customHeight="1">
      <c r="A23" s="780" t="s">
        <v>1135</v>
      </c>
      <c r="B23" s="780"/>
      <c r="C23" s="38"/>
      <c r="D23" s="38"/>
      <c r="E23" s="38"/>
      <c r="F23" s="38"/>
      <c r="G23" s="38"/>
      <c r="H23" s="38"/>
    </row>
    <row r="24" spans="1:8" s="39" customFormat="1" ht="3" customHeight="1">
      <c r="A24" s="38"/>
      <c r="B24" s="38"/>
      <c r="C24" s="38"/>
      <c r="D24" s="38"/>
      <c r="E24" s="38"/>
      <c r="F24" s="38"/>
      <c r="G24" s="38"/>
      <c r="H24" s="38"/>
    </row>
    <row r="25" spans="1:8" s="39" customFormat="1" ht="11.25" customHeight="1">
      <c r="A25" s="781"/>
      <c r="B25" s="781"/>
      <c r="C25" s="781"/>
      <c r="D25" s="781"/>
      <c r="E25" s="781"/>
      <c r="F25" s="781"/>
      <c r="G25" s="781"/>
      <c r="H25" s="781"/>
    </row>
    <row r="26" spans="1:8" s="39" customFormat="1" ht="3" customHeight="1">
      <c r="A26" s="38"/>
      <c r="B26" s="38"/>
      <c r="C26" s="38"/>
      <c r="D26" s="38"/>
      <c r="E26" s="38"/>
      <c r="F26" s="38"/>
      <c r="G26" s="38"/>
      <c r="H26" s="38"/>
    </row>
    <row r="27" spans="1:8" s="39" customFormat="1" ht="11.25" customHeight="1">
      <c r="A27" s="781"/>
      <c r="B27" s="781"/>
      <c r="C27" s="781"/>
      <c r="D27" s="781"/>
      <c r="E27" s="781"/>
      <c r="F27" s="781"/>
      <c r="G27" s="781"/>
      <c r="H27" s="781"/>
    </row>
    <row r="28" spans="1:8" s="39" customFormat="1" ht="3" customHeight="1">
      <c r="A28" s="38"/>
      <c r="B28" s="38"/>
      <c r="C28" s="38"/>
      <c r="D28" s="38"/>
      <c r="E28" s="38"/>
      <c r="F28" s="38"/>
      <c r="G28" s="38"/>
      <c r="H28" s="38"/>
    </row>
    <row r="29" spans="1:8" s="39" customFormat="1" ht="11.25" customHeight="1">
      <c r="A29" s="781"/>
      <c r="B29" s="781"/>
      <c r="C29" s="781"/>
      <c r="D29" s="781"/>
      <c r="E29" s="781"/>
      <c r="F29" s="781"/>
      <c r="G29" s="781"/>
      <c r="H29" s="781"/>
    </row>
    <row r="30" spans="1:8" s="39" customFormat="1" ht="3" customHeight="1">
      <c r="A30" s="38"/>
      <c r="B30" s="38"/>
      <c r="C30" s="38"/>
      <c r="D30" s="38"/>
      <c r="E30" s="38"/>
      <c r="F30" s="38"/>
      <c r="G30" s="38"/>
      <c r="H30" s="38"/>
    </row>
    <row r="31" spans="1:8" s="39" customFormat="1" ht="11.25" customHeight="1">
      <c r="A31" s="781"/>
      <c r="B31" s="781"/>
      <c r="C31" s="781"/>
      <c r="D31" s="781"/>
      <c r="E31" s="781"/>
      <c r="F31" s="781"/>
      <c r="G31" s="781"/>
      <c r="H31" s="781"/>
    </row>
    <row r="32" spans="1:8" s="39" customFormat="1" ht="3" customHeight="1">
      <c r="A32" s="38"/>
      <c r="B32" s="38"/>
      <c r="C32" s="38"/>
      <c r="D32" s="38"/>
      <c r="E32" s="38"/>
      <c r="F32" s="38"/>
      <c r="G32" s="38"/>
      <c r="H32" s="38"/>
    </row>
    <row r="33" spans="1:8" s="39" customFormat="1" ht="11.25" customHeight="1">
      <c r="A33" s="781"/>
      <c r="B33" s="781"/>
      <c r="C33" s="781"/>
      <c r="D33" s="781"/>
      <c r="E33" s="781"/>
      <c r="F33" s="781"/>
      <c r="G33" s="781"/>
      <c r="H33" s="781"/>
    </row>
    <row r="34" spans="1:8" s="39" customFormat="1" ht="11.25" customHeight="1">
      <c r="A34" s="781"/>
      <c r="B34" s="781"/>
      <c r="C34" s="781"/>
      <c r="D34" s="781"/>
      <c r="E34" s="781"/>
      <c r="F34" s="781"/>
      <c r="G34" s="781"/>
      <c r="H34" s="781"/>
    </row>
    <row r="35" spans="1:8" s="39" customFormat="1" ht="3" customHeight="1">
      <c r="A35" s="38"/>
      <c r="B35" s="38"/>
      <c r="C35" s="38"/>
      <c r="D35" s="38"/>
      <c r="E35" s="38"/>
      <c r="F35" s="38"/>
      <c r="G35" s="38"/>
      <c r="H35" s="38"/>
    </row>
    <row r="36" spans="1:8" s="39" customFormat="1" ht="11.25" customHeight="1">
      <c r="A36" s="781"/>
      <c r="B36" s="781"/>
      <c r="C36" s="781"/>
      <c r="D36" s="781"/>
      <c r="E36" s="781"/>
      <c r="F36" s="781"/>
      <c r="G36" s="781"/>
      <c r="H36" s="781"/>
    </row>
    <row r="37" spans="1:8" s="39" customFormat="1" ht="3" customHeight="1">
      <c r="A37" s="38"/>
      <c r="B37" s="38"/>
      <c r="C37" s="38"/>
      <c r="D37" s="38"/>
      <c r="E37" s="38"/>
      <c r="F37" s="38"/>
      <c r="G37" s="38"/>
      <c r="H37" s="38"/>
    </row>
    <row r="38" spans="1:8" s="39" customFormat="1" ht="11.25" customHeight="1">
      <c r="A38" s="781"/>
      <c r="B38" s="781"/>
      <c r="C38" s="781"/>
      <c r="D38" s="781"/>
      <c r="E38" s="781"/>
      <c r="F38" s="781"/>
      <c r="G38" s="781"/>
      <c r="H38" s="781"/>
    </row>
    <row r="39" spans="1:8" s="39" customFormat="1" ht="11.25" customHeight="1">
      <c r="A39" s="38"/>
      <c r="B39" s="38"/>
      <c r="C39" s="38"/>
      <c r="D39" s="38"/>
      <c r="E39" s="38"/>
      <c r="F39" s="38"/>
      <c r="G39" s="38"/>
      <c r="H39" s="38"/>
    </row>
    <row r="40" spans="1:8" s="39" customFormat="1" ht="11.25" customHeight="1">
      <c r="A40" s="38"/>
      <c r="B40" s="38"/>
      <c r="C40" s="38"/>
      <c r="D40" s="38"/>
      <c r="E40" s="38"/>
      <c r="F40" s="38"/>
      <c r="G40" s="38"/>
      <c r="H40" s="38"/>
    </row>
    <row r="41" spans="1:8" s="39" customFormat="1" ht="11.25" customHeight="1">
      <c r="A41" s="38"/>
      <c r="B41" s="38"/>
      <c r="C41" s="38"/>
      <c r="D41" s="38"/>
      <c r="E41" s="38"/>
      <c r="F41" s="38"/>
      <c r="G41" s="38"/>
      <c r="H41" s="38"/>
    </row>
    <row r="42" spans="1:8" s="39" customFormat="1" ht="11.25" customHeight="1">
      <c r="A42" s="38"/>
      <c r="B42" s="38"/>
      <c r="C42" s="38"/>
      <c r="D42" s="38"/>
      <c r="E42" s="38"/>
      <c r="F42" s="38"/>
      <c r="G42" s="38"/>
      <c r="H42" s="38"/>
    </row>
    <row r="43" spans="1:8" s="39" customFormat="1" ht="11.25" customHeight="1">
      <c r="A43" s="38"/>
      <c r="B43" s="38"/>
      <c r="C43" s="38"/>
      <c r="D43" s="38"/>
      <c r="E43" s="38"/>
      <c r="F43" s="38"/>
      <c r="G43" s="38"/>
      <c r="H43" s="38"/>
    </row>
    <row r="44" spans="1:8" s="39" customFormat="1" ht="11.25" customHeight="1">
      <c r="A44" s="38"/>
      <c r="B44" s="38"/>
      <c r="C44" s="38"/>
      <c r="D44" s="38"/>
      <c r="E44" s="38"/>
      <c r="F44" s="38"/>
      <c r="G44" s="38"/>
      <c r="H44" s="38"/>
    </row>
    <row r="45" spans="1:8" s="39" customFormat="1" ht="11.25" customHeight="1">
      <c r="A45" s="38"/>
      <c r="B45" s="38"/>
      <c r="C45" s="38"/>
      <c r="D45" s="38"/>
      <c r="E45" s="38"/>
      <c r="F45" s="38"/>
      <c r="G45" s="38"/>
      <c r="H45" s="38"/>
    </row>
    <row r="46" spans="1:8" s="39" customFormat="1" ht="11.25" customHeight="1">
      <c r="A46" s="38"/>
      <c r="B46" s="38"/>
      <c r="C46" s="38"/>
      <c r="D46" s="38"/>
      <c r="E46" s="38"/>
      <c r="F46" s="38"/>
      <c r="G46" s="38"/>
      <c r="H46" s="38"/>
    </row>
    <row r="47" spans="1:8" s="39" customFormat="1" ht="11.25" customHeight="1">
      <c r="A47" s="38"/>
      <c r="B47" s="38"/>
      <c r="C47" s="38"/>
      <c r="D47" s="38"/>
      <c r="E47" s="38"/>
      <c r="F47" s="38"/>
      <c r="G47" s="38"/>
      <c r="H47" s="38"/>
    </row>
    <row r="48" spans="1:8" s="39" customFormat="1" ht="11.25" customHeight="1">
      <c r="A48" s="38"/>
      <c r="B48" s="38"/>
      <c r="C48" s="38"/>
      <c r="D48" s="38"/>
      <c r="E48" s="38"/>
      <c r="F48" s="38"/>
      <c r="G48" s="38"/>
      <c r="H48" s="38"/>
    </row>
    <row r="49" spans="1:8" s="39" customFormat="1" ht="11.25" customHeight="1">
      <c r="A49" s="38"/>
      <c r="B49" s="38"/>
      <c r="C49" s="38"/>
      <c r="D49" s="38"/>
      <c r="E49" s="38"/>
      <c r="F49" s="38"/>
      <c r="G49" s="38"/>
      <c r="H49" s="38"/>
    </row>
    <row r="50" spans="1:8" s="39" customFormat="1" ht="11.25" customHeight="1">
      <c r="A50" s="38"/>
      <c r="B50" s="38"/>
      <c r="C50" s="38"/>
      <c r="D50" s="38"/>
      <c r="E50" s="38"/>
      <c r="F50" s="38"/>
      <c r="G50" s="38"/>
      <c r="H50" s="38"/>
    </row>
    <row r="51" spans="1:8" s="39" customFormat="1" ht="11.25" customHeight="1">
      <c r="A51" s="38"/>
      <c r="B51" s="38"/>
      <c r="C51" s="38"/>
      <c r="D51" s="38"/>
      <c r="E51" s="38"/>
      <c r="F51" s="38"/>
      <c r="G51" s="38"/>
      <c r="H51" s="38"/>
    </row>
    <row r="52" spans="1:8" s="39" customFormat="1" ht="11.25" customHeight="1">
      <c r="A52" s="38"/>
      <c r="B52" s="38"/>
      <c r="C52" s="38"/>
      <c r="D52" s="38"/>
      <c r="E52" s="38"/>
      <c r="F52" s="38"/>
      <c r="G52" s="38"/>
      <c r="H52" s="38"/>
    </row>
    <row r="53" spans="1:8" s="39" customFormat="1" ht="11.25" customHeight="1">
      <c r="A53" s="38"/>
      <c r="B53" s="38"/>
      <c r="C53" s="38"/>
      <c r="D53" s="38"/>
      <c r="E53" s="38"/>
      <c r="F53" s="38"/>
      <c r="G53" s="38"/>
      <c r="H53" s="38"/>
    </row>
    <row r="54" spans="1:8" s="39" customFormat="1" ht="11.25" customHeight="1">
      <c r="A54" s="38"/>
      <c r="B54" s="38"/>
      <c r="C54" s="38"/>
      <c r="D54" s="38"/>
      <c r="E54" s="38"/>
      <c r="F54" s="38"/>
      <c r="G54" s="38"/>
      <c r="H54" s="38"/>
    </row>
    <row r="55" spans="1:8" s="39" customFormat="1" ht="11.25" customHeight="1">
      <c r="A55" s="38"/>
      <c r="B55" s="38"/>
      <c r="C55" s="38"/>
      <c r="D55" s="38"/>
      <c r="E55" s="38"/>
      <c r="F55" s="38"/>
      <c r="G55" s="38"/>
      <c r="H55" s="38"/>
    </row>
    <row r="56" spans="1:8" s="39" customFormat="1" ht="11.25" customHeight="1">
      <c r="A56" s="38"/>
      <c r="B56" s="38"/>
      <c r="C56" s="38"/>
      <c r="D56" s="38"/>
      <c r="E56" s="38"/>
      <c r="F56" s="38"/>
      <c r="G56" s="38"/>
      <c r="H56" s="38"/>
    </row>
    <row r="57" spans="1:8" s="39" customFormat="1" ht="11.25" customHeight="1">
      <c r="A57" s="38"/>
      <c r="B57" s="38"/>
      <c r="C57" s="38"/>
      <c r="D57" s="38"/>
      <c r="E57" s="38"/>
      <c r="F57" s="38"/>
      <c r="G57" s="38"/>
      <c r="H57" s="38"/>
    </row>
    <row r="58" spans="1:8" s="39" customFormat="1" ht="11.25" customHeight="1">
      <c r="A58" s="38"/>
      <c r="B58" s="38"/>
      <c r="C58" s="38"/>
      <c r="D58" s="38"/>
      <c r="E58" s="38"/>
      <c r="F58" s="38"/>
      <c r="G58" s="38"/>
      <c r="H58" s="38"/>
    </row>
    <row r="59" spans="1:8" s="39" customFormat="1" ht="11.25" customHeight="1">
      <c r="A59" s="38"/>
      <c r="B59" s="38"/>
      <c r="C59" s="38"/>
      <c r="D59" s="38"/>
      <c r="E59" s="38"/>
      <c r="F59" s="38"/>
      <c r="G59" s="38"/>
      <c r="H59" s="38"/>
    </row>
    <row r="60" spans="1:8" s="39" customFormat="1" ht="11.25" customHeight="1">
      <c r="A60" s="38"/>
      <c r="B60" s="38"/>
      <c r="C60" s="38"/>
      <c r="D60" s="38"/>
      <c r="E60" s="38"/>
      <c r="F60" s="38"/>
      <c r="G60" s="38"/>
      <c r="H60" s="38"/>
    </row>
    <row r="61" spans="1:8" s="39" customFormat="1" ht="11.25" customHeight="1">
      <c r="A61" s="38"/>
      <c r="B61" s="38"/>
      <c r="C61" s="38"/>
      <c r="D61" s="38"/>
      <c r="E61" s="38"/>
      <c r="F61" s="38"/>
      <c r="G61" s="38"/>
      <c r="H61" s="38"/>
    </row>
    <row r="62" spans="1:8" s="39" customFormat="1" ht="11.25" customHeight="1">
      <c r="A62" s="38"/>
      <c r="B62" s="38"/>
      <c r="C62" s="38"/>
      <c r="D62" s="38"/>
      <c r="E62" s="38"/>
      <c r="F62" s="38"/>
      <c r="G62" s="38"/>
      <c r="H62" s="38"/>
    </row>
    <row r="63" spans="1:8" s="39" customFormat="1" ht="11.25" customHeight="1">
      <c r="A63" s="38"/>
      <c r="B63" s="38"/>
      <c r="C63" s="38"/>
      <c r="D63" s="38"/>
      <c r="E63" s="38"/>
      <c r="F63" s="38"/>
      <c r="G63" s="38"/>
      <c r="H63" s="38"/>
    </row>
    <row r="64" spans="1:8" s="39" customFormat="1" ht="11.25" customHeight="1">
      <c r="A64" s="38"/>
      <c r="B64" s="38"/>
      <c r="C64" s="38"/>
      <c r="D64" s="38"/>
      <c r="E64" s="38"/>
      <c r="F64" s="38"/>
      <c r="G64" s="38"/>
      <c r="H64" s="38"/>
    </row>
    <row r="65" spans="1:8" s="39" customFormat="1" ht="11.25" customHeight="1">
      <c r="A65" s="38"/>
      <c r="B65" s="38"/>
      <c r="C65" s="38"/>
      <c r="D65" s="38"/>
      <c r="E65" s="38"/>
      <c r="F65" s="38"/>
      <c r="G65" s="38"/>
      <c r="H65" s="38"/>
    </row>
    <row r="66" spans="1:8" s="39" customFormat="1" ht="11.25" customHeight="1">
      <c r="A66" s="38"/>
      <c r="B66" s="38"/>
      <c r="C66" s="38"/>
      <c r="D66" s="38"/>
      <c r="E66" s="38"/>
      <c r="F66" s="38"/>
      <c r="G66" s="38"/>
      <c r="H66" s="38"/>
    </row>
    <row r="67" spans="1:8" s="39" customFormat="1" ht="11.25" customHeight="1">
      <c r="A67" s="38"/>
      <c r="B67" s="38"/>
      <c r="C67" s="38"/>
      <c r="D67" s="38"/>
      <c r="E67" s="38"/>
      <c r="F67" s="38"/>
      <c r="G67" s="38"/>
      <c r="H67" s="38"/>
    </row>
    <row r="68" spans="1:8" s="39" customFormat="1" ht="11.25" customHeight="1">
      <c r="A68" s="38"/>
      <c r="B68" s="38"/>
      <c r="C68" s="38"/>
      <c r="D68" s="38"/>
      <c r="E68" s="38"/>
      <c r="F68" s="38"/>
      <c r="G68" s="38"/>
      <c r="H68" s="38"/>
    </row>
    <row r="69" spans="1:8" s="39" customFormat="1" ht="11.25" customHeight="1">
      <c r="A69" s="38"/>
      <c r="B69" s="38"/>
      <c r="C69" s="38"/>
      <c r="D69" s="38"/>
      <c r="E69" s="38"/>
      <c r="F69" s="38"/>
      <c r="G69" s="38"/>
      <c r="H69" s="38"/>
    </row>
    <row r="70" spans="1:8" s="39" customFormat="1" ht="11.25" customHeight="1">
      <c r="A70" s="38"/>
      <c r="B70" s="38"/>
      <c r="C70" s="38"/>
      <c r="D70" s="38"/>
      <c r="E70" s="38"/>
      <c r="F70" s="38"/>
      <c r="G70" s="38"/>
      <c r="H70" s="38"/>
    </row>
    <row r="71" spans="1:8" s="39" customFormat="1" ht="11.25" customHeight="1">
      <c r="A71" s="38"/>
      <c r="B71" s="38"/>
      <c r="C71" s="38"/>
      <c r="D71" s="38"/>
      <c r="E71" s="38"/>
      <c r="F71" s="38"/>
      <c r="G71" s="38"/>
      <c r="H71" s="38"/>
    </row>
    <row r="72" spans="1:8" s="39" customFormat="1" ht="11.25" customHeight="1">
      <c r="A72" s="38"/>
      <c r="B72" s="38"/>
      <c r="C72" s="38"/>
      <c r="D72" s="38"/>
      <c r="E72" s="38"/>
      <c r="F72" s="38"/>
      <c r="G72" s="38"/>
      <c r="H72" s="38"/>
    </row>
    <row r="73" spans="1:8" s="39" customFormat="1" ht="11.25" customHeight="1">
      <c r="A73" s="38"/>
      <c r="B73" s="38"/>
      <c r="C73" s="38"/>
      <c r="D73" s="38"/>
      <c r="E73" s="38"/>
      <c r="F73" s="38"/>
      <c r="G73" s="38"/>
      <c r="H73" s="38"/>
    </row>
    <row r="74" spans="1:8" s="39" customFormat="1" ht="11.25" customHeight="1">
      <c r="A74" s="38"/>
      <c r="B74" s="38"/>
      <c r="C74" s="38"/>
      <c r="D74" s="38"/>
      <c r="E74" s="38"/>
      <c r="F74" s="38"/>
      <c r="G74" s="38"/>
      <c r="H74" s="38"/>
    </row>
    <row r="75" spans="1:8" s="39" customFormat="1" ht="11.25" customHeight="1">
      <c r="A75" s="38"/>
      <c r="B75" s="38"/>
      <c r="C75" s="38"/>
      <c r="D75" s="38"/>
      <c r="E75" s="38"/>
      <c r="F75" s="38"/>
      <c r="G75" s="38"/>
      <c r="H75" s="38"/>
    </row>
    <row r="76" spans="1:8" s="39" customFormat="1" ht="11.25" customHeight="1">
      <c r="A76" s="38"/>
      <c r="B76" s="38"/>
      <c r="C76" s="38"/>
      <c r="D76" s="38"/>
      <c r="E76" s="38"/>
      <c r="F76" s="38"/>
      <c r="G76" s="38"/>
      <c r="H76" s="38"/>
    </row>
    <row r="77" spans="1:8" s="39" customFormat="1" ht="11.25" customHeight="1">
      <c r="A77" s="38"/>
      <c r="B77" s="38"/>
      <c r="C77" s="38"/>
      <c r="D77" s="38"/>
      <c r="E77" s="38"/>
      <c r="F77" s="38"/>
      <c r="G77" s="38"/>
      <c r="H77" s="38"/>
    </row>
    <row r="78" spans="1:8" s="39" customFormat="1" ht="11.25" customHeight="1">
      <c r="A78" s="38"/>
      <c r="B78" s="38"/>
      <c r="C78" s="38"/>
      <c r="D78" s="38"/>
      <c r="E78" s="38"/>
      <c r="F78" s="38"/>
      <c r="G78" s="38"/>
      <c r="H78" s="38"/>
    </row>
    <row r="79" spans="1:8" s="39" customFormat="1" ht="11.25" customHeight="1">
      <c r="A79" s="38"/>
      <c r="B79" s="38"/>
      <c r="C79" s="38"/>
      <c r="D79" s="38"/>
      <c r="E79" s="38"/>
      <c r="F79" s="38"/>
      <c r="G79" s="38"/>
      <c r="H79" s="38"/>
    </row>
    <row r="80" spans="1:8" s="39" customFormat="1" ht="11.25" customHeight="1">
      <c r="A80" s="38"/>
      <c r="B80" s="38"/>
      <c r="C80" s="38"/>
      <c r="D80" s="38"/>
      <c r="E80" s="38"/>
      <c r="F80" s="38"/>
      <c r="G80" s="38"/>
      <c r="H80" s="38"/>
    </row>
    <row r="81" spans="1:8" s="39" customFormat="1" ht="11.25" customHeight="1">
      <c r="A81" s="38"/>
      <c r="B81" s="38"/>
      <c r="C81" s="38"/>
      <c r="D81" s="38"/>
      <c r="E81" s="38"/>
      <c r="F81" s="38"/>
      <c r="G81" s="38"/>
      <c r="H81" s="38"/>
    </row>
    <row r="82" spans="1:8" s="39" customFormat="1" ht="11.25" customHeight="1">
      <c r="A82" s="38"/>
      <c r="B82" s="38"/>
      <c r="C82" s="38"/>
      <c r="D82" s="38"/>
      <c r="E82" s="38"/>
      <c r="F82" s="38"/>
      <c r="G82" s="38"/>
      <c r="H82" s="38"/>
    </row>
    <row r="83" spans="1:8" s="39" customFormat="1" ht="11.25" customHeight="1">
      <c r="A83" s="38"/>
      <c r="B83" s="38"/>
      <c r="C83" s="38"/>
      <c r="D83" s="38"/>
      <c r="E83" s="38"/>
      <c r="F83" s="38"/>
      <c r="G83" s="38"/>
      <c r="H83" s="38"/>
    </row>
    <row r="84" spans="1:8" s="39" customFormat="1" ht="11.25" customHeight="1">
      <c r="A84" s="38"/>
      <c r="B84" s="38"/>
      <c r="C84" s="38"/>
      <c r="D84" s="38"/>
      <c r="E84" s="38"/>
      <c r="F84" s="38"/>
      <c r="G84" s="38"/>
      <c r="H84" s="38"/>
    </row>
    <row r="85" spans="1:8" s="39" customFormat="1" ht="11.25" customHeight="1">
      <c r="A85" s="38"/>
      <c r="B85" s="38"/>
      <c r="C85" s="38"/>
      <c r="D85" s="38"/>
      <c r="E85" s="38"/>
      <c r="F85" s="38"/>
      <c r="G85" s="38"/>
      <c r="H85" s="38"/>
    </row>
    <row r="86" spans="1:8" s="39" customFormat="1" ht="11.25" customHeight="1">
      <c r="A86" s="38"/>
      <c r="B86" s="38"/>
      <c r="C86" s="38"/>
      <c r="D86" s="38"/>
      <c r="E86" s="38"/>
      <c r="F86" s="38"/>
      <c r="G86" s="38"/>
      <c r="H86" s="38"/>
    </row>
    <row r="87" spans="1:8" s="39" customFormat="1" ht="11.25" customHeight="1">
      <c r="A87" s="38"/>
      <c r="B87" s="38"/>
      <c r="C87" s="38"/>
      <c r="D87" s="38"/>
      <c r="E87" s="38"/>
      <c r="F87" s="38"/>
      <c r="G87" s="38"/>
      <c r="H87" s="38"/>
    </row>
    <row r="88" spans="1:8" s="39" customFormat="1" ht="11.25" customHeight="1">
      <c r="A88" s="38"/>
      <c r="B88" s="38"/>
      <c r="C88" s="38"/>
      <c r="D88" s="38"/>
      <c r="E88" s="38"/>
      <c r="F88" s="38"/>
      <c r="G88" s="38"/>
      <c r="H88" s="38"/>
    </row>
    <row r="89" spans="1:8" s="39" customFormat="1" ht="11.25" customHeight="1">
      <c r="A89" s="38"/>
      <c r="B89" s="38"/>
      <c r="C89" s="38"/>
      <c r="D89" s="38"/>
      <c r="E89" s="38"/>
      <c r="F89" s="38"/>
      <c r="G89" s="38"/>
      <c r="H89" s="38"/>
    </row>
    <row r="90" spans="1:8" s="39" customFormat="1" ht="11.25" customHeight="1">
      <c r="A90" s="38"/>
      <c r="B90" s="38"/>
      <c r="C90" s="38"/>
      <c r="D90" s="38"/>
      <c r="E90" s="38"/>
      <c r="F90" s="38"/>
      <c r="G90" s="38"/>
      <c r="H90" s="38"/>
    </row>
    <row r="91" spans="1:8" s="39" customFormat="1" ht="11.25" customHeight="1">
      <c r="A91" s="38"/>
      <c r="B91" s="38"/>
      <c r="C91" s="38"/>
      <c r="D91" s="38"/>
      <c r="E91" s="38"/>
      <c r="F91" s="38"/>
      <c r="G91" s="38"/>
      <c r="H91" s="38"/>
    </row>
    <row r="92" spans="1:8" s="39" customFormat="1" ht="11.25" customHeight="1">
      <c r="A92" s="38"/>
      <c r="B92" s="38"/>
      <c r="C92" s="38"/>
      <c r="D92" s="38"/>
      <c r="E92" s="38"/>
      <c r="F92" s="38"/>
      <c r="G92" s="38"/>
      <c r="H92" s="38"/>
    </row>
    <row r="93" spans="1:8" s="39" customFormat="1" ht="11.25" customHeight="1">
      <c r="A93" s="38"/>
      <c r="B93" s="38"/>
      <c r="C93" s="38"/>
      <c r="D93" s="38"/>
      <c r="E93" s="38"/>
      <c r="F93" s="38"/>
      <c r="G93" s="38"/>
      <c r="H93" s="38"/>
    </row>
    <row r="94" spans="1:8" s="39" customFormat="1" ht="11.25" customHeight="1">
      <c r="A94" s="38"/>
      <c r="B94" s="38"/>
      <c r="C94" s="38"/>
      <c r="D94" s="38"/>
      <c r="E94" s="38"/>
      <c r="F94" s="38"/>
      <c r="G94" s="38"/>
      <c r="H94" s="38"/>
    </row>
    <row r="95" spans="1:8" s="39" customFormat="1" ht="11.25" customHeight="1">
      <c r="A95" s="38"/>
      <c r="B95" s="38"/>
      <c r="C95" s="38"/>
      <c r="D95" s="38"/>
      <c r="E95" s="38"/>
      <c r="F95" s="38"/>
      <c r="G95" s="38"/>
      <c r="H95" s="38"/>
    </row>
    <row r="96" spans="1:8" s="39" customFormat="1" ht="11.25" customHeight="1">
      <c r="A96" s="38"/>
      <c r="B96" s="38"/>
      <c r="C96" s="38"/>
      <c r="D96" s="38"/>
      <c r="E96" s="38"/>
      <c r="F96" s="38"/>
      <c r="G96" s="38"/>
      <c r="H96" s="38"/>
    </row>
    <row r="97" spans="1:8" s="39" customFormat="1" ht="11.25" customHeight="1">
      <c r="A97" s="38"/>
      <c r="B97" s="38"/>
      <c r="C97" s="38"/>
      <c r="D97" s="38"/>
      <c r="E97" s="38"/>
      <c r="F97" s="38"/>
      <c r="G97" s="38"/>
      <c r="H97" s="38"/>
    </row>
    <row r="98" spans="1:8" s="39" customFormat="1" ht="11.25" customHeight="1">
      <c r="A98" s="38"/>
      <c r="B98" s="38"/>
      <c r="C98" s="38"/>
      <c r="D98" s="38"/>
      <c r="E98" s="38"/>
      <c r="F98" s="38"/>
      <c r="G98" s="38"/>
      <c r="H98" s="38"/>
    </row>
    <row r="99" spans="1:8" s="39" customFormat="1" ht="11.25" customHeight="1">
      <c r="A99" s="38"/>
      <c r="B99" s="38"/>
      <c r="C99" s="38"/>
      <c r="D99" s="38"/>
      <c r="E99" s="38"/>
      <c r="F99" s="38"/>
      <c r="G99" s="38"/>
      <c r="H99" s="38"/>
    </row>
    <row r="100" spans="1:8" s="39" customFormat="1" ht="11.25" customHeight="1">
      <c r="A100" s="38"/>
      <c r="B100" s="38"/>
      <c r="C100" s="38"/>
      <c r="D100" s="38"/>
      <c r="E100" s="38"/>
      <c r="F100" s="38"/>
      <c r="G100" s="38"/>
      <c r="H100" s="38"/>
    </row>
    <row r="101" spans="1:8" s="39" customFormat="1" ht="11.25" customHeight="1">
      <c r="A101" s="38"/>
      <c r="B101" s="38"/>
      <c r="C101" s="38"/>
      <c r="D101" s="38"/>
      <c r="E101" s="38"/>
      <c r="F101" s="38"/>
      <c r="G101" s="38"/>
      <c r="H101" s="38"/>
    </row>
    <row r="102" spans="1:8" s="39" customFormat="1" ht="11.25" customHeight="1">
      <c r="A102" s="38"/>
      <c r="B102" s="38"/>
      <c r="C102" s="38"/>
      <c r="D102" s="38"/>
      <c r="E102" s="38"/>
      <c r="F102" s="38"/>
      <c r="G102" s="38"/>
      <c r="H102" s="38"/>
    </row>
    <row r="103" spans="1:8" s="39" customFormat="1" ht="11.25" customHeight="1">
      <c r="A103" s="38"/>
      <c r="B103" s="38"/>
      <c r="C103" s="38"/>
      <c r="D103" s="38"/>
      <c r="E103" s="38"/>
      <c r="F103" s="38"/>
      <c r="G103" s="38"/>
      <c r="H103" s="38"/>
    </row>
    <row r="104" spans="1:8" s="39" customFormat="1" ht="11.25" customHeight="1">
      <c r="A104" s="38"/>
      <c r="B104" s="38"/>
      <c r="C104" s="38"/>
      <c r="D104" s="38"/>
      <c r="E104" s="38"/>
      <c r="F104" s="38"/>
      <c r="G104" s="38"/>
      <c r="H104" s="38"/>
    </row>
    <row r="105" spans="1:8" s="39" customFormat="1" ht="11.25" customHeight="1">
      <c r="A105" s="38"/>
      <c r="B105" s="38"/>
      <c r="C105" s="38"/>
      <c r="D105" s="38"/>
      <c r="E105" s="38"/>
      <c r="F105" s="38"/>
      <c r="G105" s="38"/>
      <c r="H105" s="38"/>
    </row>
    <row r="106" spans="1:8" s="39" customFormat="1" ht="11.25" customHeight="1">
      <c r="A106" s="38"/>
      <c r="B106" s="38"/>
      <c r="C106" s="38"/>
      <c r="D106" s="38"/>
      <c r="E106" s="38"/>
      <c r="F106" s="38"/>
      <c r="G106" s="38"/>
      <c r="H106" s="38"/>
    </row>
    <row r="107" spans="1:8" s="39" customFormat="1" ht="11.25" customHeight="1">
      <c r="A107" s="38"/>
      <c r="B107" s="38"/>
      <c r="C107" s="38"/>
      <c r="D107" s="38"/>
      <c r="E107" s="38"/>
      <c r="F107" s="38"/>
      <c r="G107" s="38"/>
      <c r="H107" s="38"/>
    </row>
    <row r="108" spans="1:8" s="39" customFormat="1" ht="11.25" customHeight="1">
      <c r="A108" s="38"/>
      <c r="B108" s="38"/>
      <c r="C108" s="38"/>
      <c r="D108" s="38"/>
      <c r="E108" s="38"/>
      <c r="F108" s="38"/>
      <c r="G108" s="38"/>
      <c r="H108" s="38"/>
    </row>
    <row r="109" spans="1:8" s="39" customFormat="1" ht="11.25" customHeight="1">
      <c r="A109" s="38"/>
      <c r="B109" s="38"/>
      <c r="C109" s="38"/>
      <c r="D109" s="38"/>
      <c r="E109" s="38"/>
      <c r="F109" s="38"/>
      <c r="G109" s="38"/>
      <c r="H109" s="38"/>
    </row>
    <row r="110" spans="1:8" s="39" customFormat="1" ht="11.25" customHeight="1">
      <c r="A110" s="38"/>
      <c r="B110" s="38"/>
      <c r="C110" s="38"/>
      <c r="D110" s="38"/>
      <c r="E110" s="38"/>
      <c r="F110" s="38"/>
      <c r="G110" s="38"/>
      <c r="H110" s="38"/>
    </row>
    <row r="111" spans="1:8" s="39" customFormat="1" ht="11.25" customHeight="1">
      <c r="A111" s="38"/>
      <c r="B111" s="38"/>
      <c r="C111" s="38"/>
      <c r="D111" s="38"/>
      <c r="E111" s="38"/>
      <c r="F111" s="38"/>
      <c r="G111" s="38"/>
      <c r="H111" s="38"/>
    </row>
    <row r="112" spans="1:8" s="39" customFormat="1" ht="11.25" customHeight="1">
      <c r="A112" s="38"/>
      <c r="B112" s="38"/>
      <c r="C112" s="38"/>
      <c r="D112" s="38"/>
      <c r="E112" s="38"/>
      <c r="F112" s="38"/>
      <c r="G112" s="38"/>
      <c r="H112" s="38"/>
    </row>
    <row r="113" spans="1:8" s="39" customFormat="1" ht="11.25" customHeight="1">
      <c r="A113" s="38"/>
      <c r="B113" s="38"/>
      <c r="C113" s="38"/>
      <c r="D113" s="38"/>
      <c r="E113" s="38"/>
      <c r="F113" s="38"/>
      <c r="G113" s="38"/>
      <c r="H113" s="38"/>
    </row>
    <row r="114" spans="1:8" s="39" customFormat="1" ht="11.25" customHeight="1">
      <c r="A114" s="38"/>
      <c r="B114" s="38"/>
      <c r="C114" s="38"/>
      <c r="D114" s="38"/>
      <c r="E114" s="38"/>
      <c r="F114" s="38"/>
      <c r="G114" s="38"/>
      <c r="H114" s="38"/>
    </row>
    <row r="115" spans="1:8" s="39" customFormat="1" ht="11.25" customHeight="1">
      <c r="A115" s="38"/>
      <c r="B115" s="38"/>
      <c r="C115" s="38"/>
      <c r="D115" s="38"/>
      <c r="E115" s="38"/>
      <c r="F115" s="38"/>
      <c r="G115" s="38"/>
      <c r="H115" s="38"/>
    </row>
    <row r="116" spans="1:8" s="39" customFormat="1" ht="11.25" customHeight="1">
      <c r="A116" s="38"/>
      <c r="B116" s="38"/>
      <c r="C116" s="38"/>
      <c r="D116" s="38"/>
      <c r="E116" s="38"/>
      <c r="F116" s="38"/>
      <c r="G116" s="38"/>
      <c r="H116" s="38"/>
    </row>
    <row r="117" spans="1:8" s="39" customFormat="1" ht="11.25" customHeight="1">
      <c r="A117" s="38"/>
      <c r="B117" s="38"/>
      <c r="C117" s="38"/>
      <c r="D117" s="38"/>
      <c r="E117" s="38"/>
      <c r="F117" s="38"/>
      <c r="G117" s="38"/>
      <c r="H117" s="38"/>
    </row>
    <row r="118" spans="1:8" s="39" customFormat="1" ht="11.25" customHeight="1">
      <c r="A118" s="38"/>
      <c r="B118" s="38"/>
      <c r="C118" s="38"/>
      <c r="D118" s="38"/>
      <c r="E118" s="38"/>
      <c r="F118" s="38"/>
      <c r="G118" s="38"/>
      <c r="H118" s="38"/>
    </row>
  </sheetData>
  <sheetProtection sheet="1" formatCells="0" formatColumns="0" formatRows="0" insertColumns="0" insertRows="0" insertHyperlinks="0" deleteColumns="0" deleteRows="0" sort="0" autoFilter="0" pivotTables="0"/>
  <mergeCells count="17">
    <mergeCell ref="C6:D6"/>
    <mergeCell ref="E6:F6"/>
    <mergeCell ref="G6:H6"/>
    <mergeCell ref="A27:H27"/>
    <mergeCell ref="A29:H29"/>
    <mergeCell ref="A23:B23"/>
    <mergeCell ref="A25:H25"/>
    <mergeCell ref="A38:H38"/>
    <mergeCell ref="A31:H31"/>
    <mergeCell ref="A33:H33"/>
    <mergeCell ref="A34:H34"/>
    <mergeCell ref="A36:H36"/>
    <mergeCell ref="A2:H2"/>
    <mergeCell ref="A3:H3"/>
    <mergeCell ref="B5:B7"/>
    <mergeCell ref="A5:A7"/>
    <mergeCell ref="C5:H5"/>
  </mergeCells>
  <printOptions/>
  <pageMargins left="0.7874015748031497" right="0.3937007874015748" top="0.5905511811023623" bottom="0.3937007874015748" header="0.1968503937007874" footer="0.5118110236220472"/>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sheetPr codeName="Лист22">
    <tabColor indexed="13"/>
    <pageSetUpPr fitToPage="1"/>
  </sheetPr>
  <dimension ref="A1:O17"/>
  <sheetViews>
    <sheetView zoomScaleSheetLayoutView="100" zoomScalePageLayoutView="0" workbookViewId="0" topLeftCell="A1">
      <selection activeCell="A1" sqref="A1"/>
    </sheetView>
  </sheetViews>
  <sheetFormatPr defaultColWidth="9.00390625" defaultRowHeight="12.75"/>
  <cols>
    <col min="1" max="1" width="3.875" style="282" customWidth="1"/>
    <col min="2" max="2" width="27.75390625" style="282" customWidth="1"/>
    <col min="3" max="3" width="32.125" style="39" customWidth="1"/>
    <col min="4" max="4" width="10.375" style="39" customWidth="1"/>
    <col min="5" max="5" width="26.25390625" style="39" customWidth="1"/>
    <col min="6" max="6" width="2.375" style="39" customWidth="1"/>
    <col min="7" max="7" width="3.875" style="39" customWidth="1"/>
    <col min="8" max="8" width="2.875" style="39" customWidth="1"/>
    <col min="9" max="9" width="4.25390625" style="39" customWidth="1"/>
    <col min="10" max="10" width="11.125" style="39" customWidth="1"/>
    <col min="11" max="11" width="10.375" style="39" customWidth="1"/>
    <col min="12" max="12" width="9.125" style="39" customWidth="1"/>
    <col min="13" max="13" width="13.25390625" style="39" customWidth="1"/>
    <col min="14" max="16384" width="9.125" style="39" customWidth="1"/>
  </cols>
  <sheetData>
    <row r="1" ht="12.75">
      <c r="A1" s="281"/>
    </row>
    <row r="2" spans="1:11" ht="12.75">
      <c r="A2" s="283"/>
      <c r="B2" s="283"/>
      <c r="C2" s="38"/>
      <c r="D2" s="38"/>
      <c r="E2" s="38"/>
      <c r="F2" s="38"/>
      <c r="G2" s="38"/>
      <c r="H2" s="38"/>
      <c r="I2" s="38"/>
      <c r="J2" s="38"/>
      <c r="K2" s="38"/>
    </row>
    <row r="3" spans="1:11" ht="12" customHeight="1">
      <c r="A3" s="804" t="s">
        <v>368</v>
      </c>
      <c r="B3" s="804"/>
      <c r="C3" s="804"/>
      <c r="D3" s="804"/>
      <c r="E3" s="804"/>
      <c r="F3" s="804"/>
      <c r="G3" s="804"/>
      <c r="H3" s="804"/>
      <c r="I3" s="804"/>
      <c r="J3" s="804"/>
      <c r="K3" s="804"/>
    </row>
    <row r="4" spans="1:11" ht="6.75" customHeight="1">
      <c r="A4" s="284"/>
      <c r="B4" s="285"/>
      <c r="C4" s="285"/>
      <c r="D4" s="284"/>
      <c r="E4" s="286"/>
      <c r="F4" s="286"/>
      <c r="G4" s="286"/>
      <c r="H4" s="286"/>
      <c r="I4" s="286"/>
      <c r="J4" s="287"/>
      <c r="K4" s="288"/>
    </row>
    <row r="5" spans="1:11" ht="33" customHeight="1">
      <c r="A5" s="289" t="s">
        <v>369</v>
      </c>
      <c r="B5" s="289" t="s">
        <v>1151</v>
      </c>
      <c r="C5" s="805" t="s">
        <v>370</v>
      </c>
      <c r="D5" s="805"/>
      <c r="E5" s="805" t="s">
        <v>1152</v>
      </c>
      <c r="F5" s="805"/>
      <c r="G5" s="805"/>
      <c r="H5" s="805"/>
      <c r="I5" s="805"/>
      <c r="J5" s="806" t="s">
        <v>422</v>
      </c>
      <c r="K5" s="806"/>
    </row>
    <row r="6" spans="1:11" ht="40.5" customHeight="1">
      <c r="A6" s="794">
        <v>1</v>
      </c>
      <c r="B6" s="796" t="s">
        <v>371</v>
      </c>
      <c r="C6" s="290" t="s">
        <v>372</v>
      </c>
      <c r="D6" s="798" t="s">
        <v>373</v>
      </c>
      <c r="E6" s="291" t="s">
        <v>374</v>
      </c>
      <c r="F6" s="800" t="s">
        <v>375</v>
      </c>
      <c r="G6" s="802">
        <v>100</v>
      </c>
      <c r="H6" s="292"/>
      <c r="I6" s="292"/>
      <c r="J6" s="790">
        <f>IF(OR('Прил.2'!K25&lt;0,'Прил.2'!$K$21+'Прил.2'!$K$23+'Прил.2'!$K$24=0),0,'Прил.2'!$K$25/('Прил.2'!$K$21+'Прил.2'!$K$23+'Прил.2'!$K$24))</f>
        <v>0</v>
      </c>
      <c r="K6" s="792">
        <f>IF(OR('Прил.2'!G25&lt;0,'Прил.2'!$G$21+'Прил.2'!$G$23+'Прил.2'!$G$24=0),0,'Прил.2'!$G$25/('Прил.2'!$G$21+'Прил.2'!$G$23+'Прил.2'!$G$24))</f>
        <v>0</v>
      </c>
    </row>
    <row r="7" spans="1:11" ht="24.75" customHeight="1">
      <c r="A7" s="795"/>
      <c r="B7" s="797"/>
      <c r="C7" s="293" t="s">
        <v>376</v>
      </c>
      <c r="D7" s="799"/>
      <c r="E7" s="294" t="s">
        <v>377</v>
      </c>
      <c r="F7" s="801"/>
      <c r="G7" s="803"/>
      <c r="H7" s="295"/>
      <c r="I7" s="295"/>
      <c r="J7" s="791"/>
      <c r="K7" s="793"/>
    </row>
    <row r="8" spans="1:11" ht="40.5" customHeight="1">
      <c r="A8" s="794">
        <v>2</v>
      </c>
      <c r="B8" s="796" t="s">
        <v>379</v>
      </c>
      <c r="C8" s="290" t="s">
        <v>380</v>
      </c>
      <c r="D8" s="798" t="s">
        <v>381</v>
      </c>
      <c r="E8" s="291" t="s">
        <v>382</v>
      </c>
      <c r="F8" s="800" t="s">
        <v>375</v>
      </c>
      <c r="G8" s="802">
        <v>100</v>
      </c>
      <c r="H8" s="292"/>
      <c r="I8" s="292"/>
      <c r="J8" s="790">
        <f>IF(OR('Прил.2'!$K$28&lt;0,'Прил.2'!$K$21+'Прил.2'!$K$23+'Прил.2'!$K$24+'Прил.2'!$K$27=0),0,'Прил.2'!$K$28/('Прил.2'!$K$21+'Прил.2'!$K$23+'Прил.2'!$K$24+'Прил.2'!$K$27))</f>
        <v>0</v>
      </c>
      <c r="K8" s="792">
        <f>IF(OR('Прил.2'!$G$28&lt;0,'Прил.2'!$G$21+'Прил.2'!$G$23+'Прил.2'!$G$24+'Прил.2'!$G$27=0),0,'Прил.2'!$G$28/('Прил.2'!$G$21+'Прил.2'!$G$23+'Прил.2'!$G$24+'Прил.2'!$G$27))</f>
        <v>0</v>
      </c>
    </row>
    <row r="9" spans="1:11" ht="34.5" customHeight="1">
      <c r="A9" s="795"/>
      <c r="B9" s="797"/>
      <c r="C9" s="293" t="s">
        <v>383</v>
      </c>
      <c r="D9" s="799"/>
      <c r="E9" s="294" t="s">
        <v>384</v>
      </c>
      <c r="F9" s="801"/>
      <c r="G9" s="803"/>
      <c r="H9" s="295"/>
      <c r="I9" s="295"/>
      <c r="J9" s="791"/>
      <c r="K9" s="793"/>
    </row>
    <row r="10" spans="1:11" ht="40.5" customHeight="1">
      <c r="A10" s="794">
        <v>3</v>
      </c>
      <c r="B10" s="796" t="s">
        <v>385</v>
      </c>
      <c r="C10" s="290" t="s">
        <v>386</v>
      </c>
      <c r="D10" s="798" t="s">
        <v>387</v>
      </c>
      <c r="E10" s="291" t="s">
        <v>388</v>
      </c>
      <c r="F10" s="800" t="s">
        <v>375</v>
      </c>
      <c r="G10" s="802">
        <v>100</v>
      </c>
      <c r="H10" s="292"/>
      <c r="I10" s="292"/>
      <c r="J10" s="790">
        <f>IF(OR('Прил.2'!$K$32+'Прил.2'!$K$33+'Прил.2'!$K$34&lt;0,Баланс!$F$44+Баланс!$G$44+Баланс!$F$62+Баланс!$G$62=0),0,('Прил.2'!$K$32+'Прил.2'!$K$33+'Прил.2'!$K$34)/((Баланс!$F$44+Баланс!$G$44+Баланс!$F$62+Баланс!$G$62)/2))</f>
        <v>0</v>
      </c>
      <c r="K10" s="792">
        <f>IF(OR('Прил.2'!$G$32+'Прил.2'!$G$33+'Прил.2'!$G$34&lt;0,Баланс!$F$44+Баланс!$G$44+Баланс!$F$62+Баланс!$G$62=0),0,('Прил.2'!$G$32+'Прил.2'!$G$33+'Прил.2'!$G$34)/((Баланс!$F$44+Баланс!$G$44+Баланс!$F$62+Баланс!$G$62)/2))</f>
        <v>0</v>
      </c>
    </row>
    <row r="11" spans="1:11" ht="37.5" customHeight="1">
      <c r="A11" s="795"/>
      <c r="B11" s="797"/>
      <c r="C11" s="293" t="s">
        <v>389</v>
      </c>
      <c r="D11" s="799"/>
      <c r="E11" s="294" t="s">
        <v>390</v>
      </c>
      <c r="F11" s="801"/>
      <c r="G11" s="803"/>
      <c r="H11" s="295"/>
      <c r="I11" s="295"/>
      <c r="J11" s="791"/>
      <c r="K11" s="793"/>
    </row>
    <row r="12" spans="1:11" ht="45.75" customHeight="1">
      <c r="A12" s="794">
        <v>4</v>
      </c>
      <c r="B12" s="796" t="s">
        <v>393</v>
      </c>
      <c r="C12" s="290" t="s">
        <v>394</v>
      </c>
      <c r="D12" s="798" t="s">
        <v>395</v>
      </c>
      <c r="E12" s="291" t="s">
        <v>374</v>
      </c>
      <c r="F12" s="800" t="s">
        <v>375</v>
      </c>
      <c r="G12" s="802">
        <v>100</v>
      </c>
      <c r="H12" s="292"/>
      <c r="I12" s="292"/>
      <c r="J12" s="790">
        <f>IF(OR('Прил.2'!$G$32+'Прил.2'!$G$33+'Прил.2'!$G$34&lt;0,'Прил.2'!$K$20=0),0,'Прил.2'!$K$25/'Прил.2'!$K$20)</f>
        <v>-0.007765718562874251</v>
      </c>
      <c r="K12" s="792">
        <f>IF(OR('Прил.2'!$G$25&lt;0,'Прил.2'!$G$20=0),0,'Прил.2'!$G$25/'Прил.2'!$G$20)</f>
        <v>0</v>
      </c>
    </row>
    <row r="13" spans="1:11" ht="28.5" customHeight="1">
      <c r="A13" s="795"/>
      <c r="B13" s="797"/>
      <c r="C13" s="293" t="s">
        <v>396</v>
      </c>
      <c r="D13" s="799"/>
      <c r="E13" s="294" t="s">
        <v>397</v>
      </c>
      <c r="F13" s="801"/>
      <c r="G13" s="803"/>
      <c r="H13" s="295"/>
      <c r="I13" s="295"/>
      <c r="J13" s="791"/>
      <c r="K13" s="793"/>
    </row>
    <row r="14" spans="1:12" ht="48.75" customHeight="1">
      <c r="A14" s="794">
        <v>5</v>
      </c>
      <c r="B14" s="796" t="s">
        <v>398</v>
      </c>
      <c r="C14" s="290" t="s">
        <v>399</v>
      </c>
      <c r="D14" s="798" t="s">
        <v>400</v>
      </c>
      <c r="E14" s="291" t="s">
        <v>378</v>
      </c>
      <c r="F14" s="800" t="s">
        <v>375</v>
      </c>
      <c r="G14" s="296" t="s">
        <v>401</v>
      </c>
      <c r="H14" s="800" t="s">
        <v>375</v>
      </c>
      <c r="I14" s="802">
        <v>100</v>
      </c>
      <c r="J14" s="790">
        <f>IF(OR('Прил.2'!$K$52+'Прил.2'!$K$45&lt;0,Баланс!$F$66+Баланс!$G$66=0),0,(('Прил.2'!$K$52+'Прил.2'!$K$45)/((Баланс!$F$66+Баланс!$G$66)/2))*(12/$L$14))</f>
        <v>0</v>
      </c>
      <c r="K14" s="792">
        <f>IF(OR('Прил.2'!$G$52+'Прил.2'!$G$45&lt;0,Баланс!$F$66+Баланс!$G$66=0),0,(('Прил.2'!$G$52+'Прил.2'!$G$45)/((Баланс!$F$66+Баланс!$G$66)/2))*(12/$L$14))</f>
        <v>0</v>
      </c>
      <c r="L14" s="160">
        <f>IF(Баланс!E9="I",3,IF(Баланс!E9="II",6,IF(Баланс!E9="III",9,12)))</f>
        <v>12</v>
      </c>
    </row>
    <row r="15" spans="1:11" ht="29.25" customHeight="1">
      <c r="A15" s="795"/>
      <c r="B15" s="797"/>
      <c r="C15" s="293" t="s">
        <v>402</v>
      </c>
      <c r="D15" s="799"/>
      <c r="E15" s="294" t="s">
        <v>404</v>
      </c>
      <c r="F15" s="801"/>
      <c r="G15" s="297" t="s">
        <v>405</v>
      </c>
      <c r="H15" s="801"/>
      <c r="I15" s="803"/>
      <c r="J15" s="791"/>
      <c r="K15" s="793"/>
    </row>
    <row r="16" spans="1:12" ht="48.75" customHeight="1">
      <c r="A16" s="794">
        <v>6</v>
      </c>
      <c r="B16" s="796" t="s">
        <v>406</v>
      </c>
      <c r="C16" s="290" t="s">
        <v>407</v>
      </c>
      <c r="D16" s="798" t="s">
        <v>408</v>
      </c>
      <c r="E16" s="291" t="s">
        <v>409</v>
      </c>
      <c r="F16" s="800" t="s">
        <v>375</v>
      </c>
      <c r="G16" s="296" t="s">
        <v>401</v>
      </c>
      <c r="H16" s="800" t="s">
        <v>375</v>
      </c>
      <c r="I16" s="802">
        <v>100</v>
      </c>
      <c r="J16" s="790">
        <f>IF(OR('Прил.2'!$K$58&lt;0,Баланс!$F$78+Баланс!$G$78=0),0,(('Прил.2'!$K$58)/((Баланс!$F$78+Баланс!$G$78)/2))*(12/$L$14))</f>
        <v>0</v>
      </c>
      <c r="K16" s="792">
        <f>IF(OR('Прил.2'!$G$58&lt;0,Баланс!$F$78+Баланс!$G$78=0),0,(('Прил.2'!$G$58)/((Баланс!$F$78+Баланс!$G$78)/2))*(12/$L$14))</f>
        <v>0</v>
      </c>
      <c r="L16" s="160"/>
    </row>
    <row r="17" spans="1:15" ht="32.25" customHeight="1">
      <c r="A17" s="795"/>
      <c r="B17" s="797"/>
      <c r="C17" s="293" t="s">
        <v>410</v>
      </c>
      <c r="D17" s="799"/>
      <c r="E17" s="294" t="s">
        <v>411</v>
      </c>
      <c r="F17" s="801"/>
      <c r="G17" s="297" t="s">
        <v>405</v>
      </c>
      <c r="H17" s="801"/>
      <c r="I17" s="803"/>
      <c r="J17" s="791"/>
      <c r="K17" s="793"/>
      <c r="L17" s="788"/>
      <c r="M17" s="789"/>
      <c r="N17" s="789"/>
      <c r="O17" s="789"/>
    </row>
  </sheetData>
  <sheetProtection sheet="1" formatCells="0" formatColumns="0" formatRows="0" insertColumns="0" insertRows="0" insertHyperlinks="0" deleteColumns="0" deleteRows="0" sort="0" autoFilter="0" pivotTables="0"/>
  <mergeCells count="50">
    <mergeCell ref="J6:J7"/>
    <mergeCell ref="F8:F9"/>
    <mergeCell ref="G8:G9"/>
    <mergeCell ref="J8:J9"/>
    <mergeCell ref="A6:A7"/>
    <mergeCell ref="B6:B7"/>
    <mergeCell ref="D6:D7"/>
    <mergeCell ref="F6:F7"/>
    <mergeCell ref="A3:K3"/>
    <mergeCell ref="C5:D5"/>
    <mergeCell ref="E5:I5"/>
    <mergeCell ref="J5:K5"/>
    <mergeCell ref="J10:J11"/>
    <mergeCell ref="K6:K7"/>
    <mergeCell ref="A8:A9"/>
    <mergeCell ref="B8:B9"/>
    <mergeCell ref="D8:D9"/>
    <mergeCell ref="G6:G7"/>
    <mergeCell ref="K8:K9"/>
    <mergeCell ref="K10:K11"/>
    <mergeCell ref="A12:A13"/>
    <mergeCell ref="B12:B13"/>
    <mergeCell ref="D12:D13"/>
    <mergeCell ref="F12:F13"/>
    <mergeCell ref="G12:G13"/>
    <mergeCell ref="J12:J13"/>
    <mergeCell ref="K12:K13"/>
    <mergeCell ref="A10:A11"/>
    <mergeCell ref="B10:B11"/>
    <mergeCell ref="H16:H17"/>
    <mergeCell ref="I16:I17"/>
    <mergeCell ref="H14:H15"/>
    <mergeCell ref="I14:I15"/>
    <mergeCell ref="D10:D11"/>
    <mergeCell ref="F10:F11"/>
    <mergeCell ref="G10:G11"/>
    <mergeCell ref="A16:A17"/>
    <mergeCell ref="B16:B17"/>
    <mergeCell ref="D16:D17"/>
    <mergeCell ref="F16:F17"/>
    <mergeCell ref="A14:A15"/>
    <mergeCell ref="B14:B15"/>
    <mergeCell ref="D14:D15"/>
    <mergeCell ref="F14:F15"/>
    <mergeCell ref="L17:M17"/>
    <mergeCell ref="N17:O17"/>
    <mergeCell ref="J14:J15"/>
    <mergeCell ref="K14:K15"/>
    <mergeCell ref="J16:J17"/>
    <mergeCell ref="K16:K17"/>
  </mergeCells>
  <printOptions/>
  <pageMargins left="0.75" right="0.75" top="1" bottom="1" header="0.5" footer="0.5"/>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codeName="Лист2">
    <tabColor indexed="15"/>
    <outlinePr summaryBelow="0"/>
  </sheetPr>
  <dimension ref="A2:F276"/>
  <sheetViews>
    <sheetView zoomScale="95" zoomScaleNormal="95" zoomScalePageLayoutView="0" workbookViewId="0" topLeftCell="A79">
      <selection activeCell="A1" sqref="A1"/>
    </sheetView>
  </sheetViews>
  <sheetFormatPr defaultColWidth="250.75390625" defaultRowHeight="12.75" outlineLevelRow="1"/>
  <cols>
    <col min="1" max="1" width="33.625" style="1" customWidth="1"/>
    <col min="2" max="2" width="9.125" style="23" customWidth="1"/>
    <col min="3" max="3" width="38.75390625" style="24" customWidth="1"/>
    <col min="4" max="4" width="12.125" style="1" customWidth="1"/>
    <col min="5" max="5" width="16.875" style="1" customWidth="1"/>
    <col min="6" max="6" width="23.875" style="1" customWidth="1"/>
    <col min="7" max="46" width="10.75390625" style="1" customWidth="1"/>
    <col min="47" max="16384" width="250.75390625" style="1" customWidth="1"/>
  </cols>
  <sheetData>
    <row r="1" ht="12.75"/>
    <row r="2" ht="15">
      <c r="A2" s="161" t="s">
        <v>603</v>
      </c>
    </row>
    <row r="3" ht="27.75" customHeight="1">
      <c r="A3" s="162" t="s">
        <v>120</v>
      </c>
    </row>
    <row r="4" ht="27" customHeight="1">
      <c r="A4" s="162" t="s">
        <v>119</v>
      </c>
    </row>
    <row r="7" spans="1:6" ht="12.75">
      <c r="A7" s="22"/>
      <c r="B7" s="25"/>
      <c r="C7" s="26"/>
      <c r="D7" s="22"/>
      <c r="E7" s="807" t="s">
        <v>684</v>
      </c>
      <c r="F7" s="808"/>
    </row>
    <row r="8" spans="1:6" ht="60" customHeight="1">
      <c r="A8" s="22"/>
      <c r="B8" s="25"/>
      <c r="C8" s="26"/>
      <c r="D8" s="22"/>
      <c r="E8" s="809" t="s">
        <v>705</v>
      </c>
      <c r="F8" s="810"/>
    </row>
    <row r="9" spans="1:6" ht="9.75" customHeight="1">
      <c r="A9" s="22"/>
      <c r="B9" s="25"/>
      <c r="C9" s="26"/>
      <c r="D9" s="22"/>
      <c r="E9" s="22"/>
      <c r="F9" s="22"/>
    </row>
    <row r="10" spans="1:6" ht="31.5" customHeight="1">
      <c r="A10" s="811" t="s">
        <v>683</v>
      </c>
      <c r="B10" s="811"/>
      <c r="C10" s="811"/>
      <c r="D10" s="811"/>
      <c r="E10" s="811"/>
      <c r="F10" s="811"/>
    </row>
    <row r="11" spans="1:6" ht="12.75">
      <c r="A11" s="22"/>
      <c r="B11" s="25"/>
      <c r="C11" s="26"/>
      <c r="D11" s="22"/>
      <c r="E11" s="22"/>
      <c r="F11" s="22"/>
    </row>
    <row r="12" spans="1:6" ht="72" customHeight="1">
      <c r="A12" s="368" t="s">
        <v>425</v>
      </c>
      <c r="B12" s="369" t="s">
        <v>426</v>
      </c>
      <c r="C12" s="369" t="s">
        <v>1064</v>
      </c>
      <c r="D12" s="370" t="s">
        <v>427</v>
      </c>
      <c r="E12" s="371" t="s">
        <v>428</v>
      </c>
      <c r="F12" s="369" t="s">
        <v>429</v>
      </c>
    </row>
    <row r="13" spans="1:6" ht="27" customHeight="1">
      <c r="A13" s="372" t="s">
        <v>706</v>
      </c>
      <c r="B13" s="373"/>
      <c r="C13" s="369"/>
      <c r="D13" s="370"/>
      <c r="E13" s="371"/>
      <c r="F13" s="369"/>
    </row>
    <row r="14" spans="1:6" ht="15" customHeight="1" outlineLevel="1">
      <c r="A14" s="374" t="s">
        <v>706</v>
      </c>
      <c r="B14" s="375" t="s">
        <v>431</v>
      </c>
      <c r="C14" s="376" t="s">
        <v>707</v>
      </c>
      <c r="D14" s="21">
        <v>1.5</v>
      </c>
      <c r="E14" s="21">
        <v>0.2</v>
      </c>
      <c r="F14" s="812" t="s">
        <v>1065</v>
      </c>
    </row>
    <row r="15" spans="1:6" ht="15" customHeight="1" outlineLevel="1">
      <c r="A15" s="374" t="s">
        <v>706</v>
      </c>
      <c r="B15" s="375" t="s">
        <v>432</v>
      </c>
      <c r="C15" s="376" t="s">
        <v>708</v>
      </c>
      <c r="D15" s="21">
        <v>1.5</v>
      </c>
      <c r="E15" s="21">
        <v>0.2</v>
      </c>
      <c r="F15" s="813"/>
    </row>
    <row r="16" spans="1:6" ht="15" customHeight="1" outlineLevel="1">
      <c r="A16" s="374" t="s">
        <v>706</v>
      </c>
      <c r="B16" s="375" t="s">
        <v>433</v>
      </c>
      <c r="C16" s="376" t="s">
        <v>709</v>
      </c>
      <c r="D16" s="21">
        <v>1.5</v>
      </c>
      <c r="E16" s="21">
        <v>0.2</v>
      </c>
      <c r="F16" s="813"/>
    </row>
    <row r="17" spans="1:6" ht="15" customHeight="1" outlineLevel="1">
      <c r="A17" s="374" t="s">
        <v>706</v>
      </c>
      <c r="B17" s="375" t="s">
        <v>434</v>
      </c>
      <c r="C17" s="376" t="s">
        <v>512</v>
      </c>
      <c r="D17" s="21">
        <v>1.5</v>
      </c>
      <c r="E17" s="21">
        <v>0.2</v>
      </c>
      <c r="F17" s="813"/>
    </row>
    <row r="18" spans="1:6" ht="15" customHeight="1" outlineLevel="1">
      <c r="A18" s="374" t="s">
        <v>706</v>
      </c>
      <c r="B18" s="375" t="s">
        <v>435</v>
      </c>
      <c r="C18" s="376" t="s">
        <v>710</v>
      </c>
      <c r="D18" s="21">
        <v>1.5</v>
      </c>
      <c r="E18" s="21">
        <v>0.2</v>
      </c>
      <c r="F18" s="813"/>
    </row>
    <row r="19" spans="1:6" ht="38.25" outlineLevel="1">
      <c r="A19" s="374" t="s">
        <v>706</v>
      </c>
      <c r="B19" s="375" t="s">
        <v>711</v>
      </c>
      <c r="C19" s="376" t="s">
        <v>712</v>
      </c>
      <c r="D19" s="21">
        <v>1.5</v>
      </c>
      <c r="E19" s="21">
        <v>0.2</v>
      </c>
      <c r="F19" s="813"/>
    </row>
    <row r="20" spans="1:6" ht="25.5" outlineLevel="1">
      <c r="A20" s="374" t="s">
        <v>706</v>
      </c>
      <c r="B20" s="375" t="s">
        <v>713</v>
      </c>
      <c r="C20" s="376" t="s">
        <v>714</v>
      </c>
      <c r="D20" s="21">
        <v>1.5</v>
      </c>
      <c r="E20" s="21">
        <v>0.2</v>
      </c>
      <c r="F20" s="813"/>
    </row>
    <row r="21" spans="1:6" ht="25.5" outlineLevel="1">
      <c r="A21" s="374" t="s">
        <v>706</v>
      </c>
      <c r="B21" s="375" t="s">
        <v>108</v>
      </c>
      <c r="C21" s="376" t="s">
        <v>715</v>
      </c>
      <c r="D21" s="21">
        <v>1.5</v>
      </c>
      <c r="E21" s="21">
        <v>0.2</v>
      </c>
      <c r="F21" s="813"/>
    </row>
    <row r="22" spans="1:6" ht="15" customHeight="1" outlineLevel="1">
      <c r="A22" s="374" t="s">
        <v>706</v>
      </c>
      <c r="B22" s="375" t="s">
        <v>109</v>
      </c>
      <c r="C22" s="376" t="s">
        <v>716</v>
      </c>
      <c r="D22" s="21">
        <v>1.5</v>
      </c>
      <c r="E22" s="21">
        <v>0.2</v>
      </c>
      <c r="F22" s="813"/>
    </row>
    <row r="23" spans="1:6" ht="15" customHeight="1" outlineLevel="1">
      <c r="A23" s="374" t="s">
        <v>706</v>
      </c>
      <c r="B23" s="375" t="s">
        <v>110</v>
      </c>
      <c r="C23" s="376" t="s">
        <v>717</v>
      </c>
      <c r="D23" s="21">
        <v>1.5</v>
      </c>
      <c r="E23" s="21">
        <v>0.2</v>
      </c>
      <c r="F23" s="813"/>
    </row>
    <row r="24" spans="1:6" ht="25.5" outlineLevel="1">
      <c r="A24" s="374" t="s">
        <v>706</v>
      </c>
      <c r="B24" s="375" t="s">
        <v>111</v>
      </c>
      <c r="C24" s="376" t="s">
        <v>718</v>
      </c>
      <c r="D24" s="21">
        <v>1.5</v>
      </c>
      <c r="E24" s="21">
        <v>0.2</v>
      </c>
      <c r="F24" s="813"/>
    </row>
    <row r="25" spans="1:6" ht="15" customHeight="1" outlineLevel="1">
      <c r="A25" s="374" t="s">
        <v>706</v>
      </c>
      <c r="B25" s="377" t="s">
        <v>112</v>
      </c>
      <c r="C25" s="378" t="s">
        <v>719</v>
      </c>
      <c r="D25" s="379">
        <v>1.5</v>
      </c>
      <c r="E25" s="379">
        <v>0.2</v>
      </c>
      <c r="F25" s="813"/>
    </row>
    <row r="26" spans="1:6" ht="15" customHeight="1" outlineLevel="1">
      <c r="A26" s="374" t="s">
        <v>706</v>
      </c>
      <c r="B26" s="377" t="s">
        <v>113</v>
      </c>
      <c r="C26" s="378" t="s">
        <v>1096</v>
      </c>
      <c r="D26" s="379">
        <v>1.5</v>
      </c>
      <c r="E26" s="379">
        <v>0.2</v>
      </c>
      <c r="F26" s="813"/>
    </row>
    <row r="27" spans="1:6" ht="25.5">
      <c r="A27" s="380" t="s">
        <v>720</v>
      </c>
      <c r="B27" s="381"/>
      <c r="C27" s="381"/>
      <c r="D27" s="381"/>
      <c r="E27" s="382"/>
      <c r="F27" s="814"/>
    </row>
    <row r="28" spans="1:6" ht="15" customHeight="1" outlineLevel="1">
      <c r="A28" s="374" t="s">
        <v>720</v>
      </c>
      <c r="B28" s="383" t="s">
        <v>341</v>
      </c>
      <c r="C28" s="384" t="s">
        <v>721</v>
      </c>
      <c r="D28" s="385">
        <v>1.7</v>
      </c>
      <c r="E28" s="385">
        <v>0.3</v>
      </c>
      <c r="F28" s="813"/>
    </row>
    <row r="29" spans="1:6" ht="15" customHeight="1" outlineLevel="1">
      <c r="A29" s="374" t="s">
        <v>720</v>
      </c>
      <c r="B29" s="375" t="s">
        <v>342</v>
      </c>
      <c r="C29" s="376" t="s">
        <v>722</v>
      </c>
      <c r="D29" s="386">
        <v>1.7</v>
      </c>
      <c r="E29" s="386">
        <v>0.3</v>
      </c>
      <c r="F29" s="813"/>
    </row>
    <row r="30" spans="1:6" ht="15" customHeight="1" outlineLevel="1">
      <c r="A30" s="374" t="s">
        <v>720</v>
      </c>
      <c r="B30" s="375" t="s">
        <v>346</v>
      </c>
      <c r="C30" s="376" t="s">
        <v>723</v>
      </c>
      <c r="D30" s="386">
        <v>1.7</v>
      </c>
      <c r="E30" s="386">
        <v>0.3</v>
      </c>
      <c r="F30" s="813"/>
    </row>
    <row r="31" spans="1:6" ht="15" customHeight="1" outlineLevel="1">
      <c r="A31" s="374" t="s">
        <v>720</v>
      </c>
      <c r="B31" s="375" t="s">
        <v>347</v>
      </c>
      <c r="C31" s="376" t="s">
        <v>724</v>
      </c>
      <c r="D31" s="386">
        <v>1.7</v>
      </c>
      <c r="E31" s="386">
        <v>0.3</v>
      </c>
      <c r="F31" s="813"/>
    </row>
    <row r="32" spans="1:6" ht="15" customHeight="1" outlineLevel="1">
      <c r="A32" s="374" t="s">
        <v>720</v>
      </c>
      <c r="B32" s="375" t="s">
        <v>725</v>
      </c>
      <c r="C32" s="376" t="s">
        <v>513</v>
      </c>
      <c r="D32" s="386">
        <v>1.7</v>
      </c>
      <c r="E32" s="386">
        <v>0.3</v>
      </c>
      <c r="F32" s="813"/>
    </row>
    <row r="33" spans="1:6" ht="15" customHeight="1" outlineLevel="1">
      <c r="A33" s="374" t="s">
        <v>720</v>
      </c>
      <c r="B33" s="375" t="s">
        <v>726</v>
      </c>
      <c r="C33" s="376" t="s">
        <v>727</v>
      </c>
      <c r="D33" s="386">
        <v>1.7</v>
      </c>
      <c r="E33" s="386">
        <v>0.3</v>
      </c>
      <c r="F33" s="813"/>
    </row>
    <row r="34" spans="1:6" ht="15" customHeight="1" outlineLevel="1">
      <c r="A34" s="374" t="s">
        <v>720</v>
      </c>
      <c r="B34" s="375" t="s">
        <v>128</v>
      </c>
      <c r="C34" s="376" t="s">
        <v>728</v>
      </c>
      <c r="D34" s="386">
        <v>1.7</v>
      </c>
      <c r="E34" s="386">
        <v>0.3</v>
      </c>
      <c r="F34" s="813"/>
    </row>
    <row r="35" spans="1:6" ht="15" customHeight="1" outlineLevel="1">
      <c r="A35" s="374" t="s">
        <v>720</v>
      </c>
      <c r="B35" s="375" t="s">
        <v>729</v>
      </c>
      <c r="C35" s="376" t="s">
        <v>730</v>
      </c>
      <c r="D35" s="386">
        <v>1.7</v>
      </c>
      <c r="E35" s="386">
        <v>0.3</v>
      </c>
      <c r="F35" s="813"/>
    </row>
    <row r="36" spans="1:6" ht="30" customHeight="1" outlineLevel="1">
      <c r="A36" s="374" t="s">
        <v>720</v>
      </c>
      <c r="B36" s="375" t="s">
        <v>136</v>
      </c>
      <c r="C36" s="367" t="s">
        <v>731</v>
      </c>
      <c r="D36" s="386">
        <v>1.7</v>
      </c>
      <c r="E36" s="386">
        <v>0.3</v>
      </c>
      <c r="F36" s="813"/>
    </row>
    <row r="37" spans="1:6" ht="27" customHeight="1" outlineLevel="1">
      <c r="A37" s="374" t="s">
        <v>720</v>
      </c>
      <c r="B37" s="377" t="s">
        <v>732</v>
      </c>
      <c r="C37" s="387" t="s">
        <v>733</v>
      </c>
      <c r="D37" s="388">
        <v>1.2</v>
      </c>
      <c r="E37" s="388">
        <v>0.15</v>
      </c>
      <c r="F37" s="813"/>
    </row>
    <row r="38" spans="1:6" ht="30" customHeight="1">
      <c r="A38" s="380" t="s">
        <v>734</v>
      </c>
      <c r="B38" s="389"/>
      <c r="C38" s="390"/>
      <c r="D38" s="391"/>
      <c r="E38" s="392"/>
      <c r="F38" s="814"/>
    </row>
    <row r="39" spans="1:6" ht="38.25" outlineLevel="1">
      <c r="A39" s="374" t="s">
        <v>734</v>
      </c>
      <c r="B39" s="393" t="s">
        <v>102</v>
      </c>
      <c r="C39" s="394" t="s">
        <v>735</v>
      </c>
      <c r="D39" s="385">
        <v>1.3</v>
      </c>
      <c r="E39" s="385">
        <v>0.2</v>
      </c>
      <c r="F39" s="813"/>
    </row>
    <row r="40" spans="1:6" ht="25.5" outlineLevel="1">
      <c r="A40" s="374" t="s">
        <v>734</v>
      </c>
      <c r="B40" s="395" t="s">
        <v>436</v>
      </c>
      <c r="C40" s="27" t="s">
        <v>736</v>
      </c>
      <c r="D40" s="386">
        <v>1.7</v>
      </c>
      <c r="E40" s="386">
        <v>0.3</v>
      </c>
      <c r="F40" s="813"/>
    </row>
    <row r="41" spans="1:6" ht="25.5" outlineLevel="1">
      <c r="A41" s="374" t="s">
        <v>734</v>
      </c>
      <c r="B41" s="395" t="s">
        <v>437</v>
      </c>
      <c r="C41" s="27" t="s">
        <v>514</v>
      </c>
      <c r="D41" s="386">
        <v>1.7</v>
      </c>
      <c r="E41" s="386">
        <v>0.3</v>
      </c>
      <c r="F41" s="813"/>
    </row>
    <row r="42" spans="1:6" ht="25.5" outlineLevel="1">
      <c r="A42" s="374" t="s">
        <v>734</v>
      </c>
      <c r="B42" s="395" t="s">
        <v>737</v>
      </c>
      <c r="C42" s="27" t="s">
        <v>515</v>
      </c>
      <c r="D42" s="386">
        <v>1.3</v>
      </c>
      <c r="E42" s="386">
        <v>0.2</v>
      </c>
      <c r="F42" s="813"/>
    </row>
    <row r="43" spans="1:6" ht="15" customHeight="1" outlineLevel="1">
      <c r="A43" s="374" t="s">
        <v>734</v>
      </c>
      <c r="B43" s="395" t="s">
        <v>738</v>
      </c>
      <c r="C43" s="27" t="s">
        <v>516</v>
      </c>
      <c r="D43" s="386">
        <v>1.3</v>
      </c>
      <c r="E43" s="386">
        <v>0.2</v>
      </c>
      <c r="F43" s="813"/>
    </row>
    <row r="44" spans="1:6" ht="38.25" outlineLevel="1">
      <c r="A44" s="374" t="s">
        <v>734</v>
      </c>
      <c r="B44" s="395" t="s">
        <v>739</v>
      </c>
      <c r="C44" s="27" t="s">
        <v>740</v>
      </c>
      <c r="D44" s="386">
        <v>1.3</v>
      </c>
      <c r="E44" s="386">
        <v>0.2</v>
      </c>
      <c r="F44" s="813"/>
    </row>
    <row r="45" spans="1:6" ht="25.5" outlineLevel="1">
      <c r="A45" s="374" t="s">
        <v>734</v>
      </c>
      <c r="B45" s="395" t="s">
        <v>741</v>
      </c>
      <c r="C45" s="27" t="s">
        <v>742</v>
      </c>
      <c r="D45" s="386">
        <v>1.3</v>
      </c>
      <c r="E45" s="386">
        <v>0.2</v>
      </c>
      <c r="F45" s="813"/>
    </row>
    <row r="46" spans="1:6" ht="15" customHeight="1" outlineLevel="1">
      <c r="A46" s="374" t="s">
        <v>734</v>
      </c>
      <c r="B46" s="395" t="s">
        <v>743</v>
      </c>
      <c r="C46" s="27" t="s">
        <v>744</v>
      </c>
      <c r="D46" s="386">
        <v>1.3</v>
      </c>
      <c r="E46" s="386">
        <v>0.2</v>
      </c>
      <c r="F46" s="813"/>
    </row>
    <row r="47" spans="1:6" ht="15" customHeight="1" outlineLevel="1">
      <c r="A47" s="374" t="s">
        <v>734</v>
      </c>
      <c r="B47" s="395" t="s">
        <v>745</v>
      </c>
      <c r="C47" s="27" t="s">
        <v>518</v>
      </c>
      <c r="D47" s="386">
        <v>1.3</v>
      </c>
      <c r="E47" s="386">
        <v>0.2</v>
      </c>
      <c r="F47" s="813"/>
    </row>
    <row r="48" spans="1:6" ht="15" customHeight="1" outlineLevel="1">
      <c r="A48" s="374" t="s">
        <v>734</v>
      </c>
      <c r="B48" s="395" t="s">
        <v>62</v>
      </c>
      <c r="C48" s="27" t="s">
        <v>519</v>
      </c>
      <c r="D48" s="386">
        <v>1.7</v>
      </c>
      <c r="E48" s="386">
        <v>0.3</v>
      </c>
      <c r="F48" s="813"/>
    </row>
    <row r="49" spans="1:6" ht="15" customHeight="1" outlineLevel="1">
      <c r="A49" s="374" t="s">
        <v>734</v>
      </c>
      <c r="B49" s="395" t="s">
        <v>82</v>
      </c>
      <c r="C49" s="27" t="s">
        <v>520</v>
      </c>
      <c r="D49" s="386">
        <v>1.7</v>
      </c>
      <c r="E49" s="386">
        <v>0.3</v>
      </c>
      <c r="F49" s="813"/>
    </row>
    <row r="50" spans="1:6" ht="15" customHeight="1" outlineLevel="1">
      <c r="A50" s="374" t="s">
        <v>734</v>
      </c>
      <c r="B50" s="395" t="s">
        <v>438</v>
      </c>
      <c r="C50" s="27" t="s">
        <v>521</v>
      </c>
      <c r="D50" s="386">
        <v>1.3</v>
      </c>
      <c r="E50" s="386">
        <v>0.2</v>
      </c>
      <c r="F50" s="813"/>
    </row>
    <row r="51" spans="1:6" ht="15" customHeight="1" outlineLevel="1">
      <c r="A51" s="374" t="s">
        <v>734</v>
      </c>
      <c r="B51" s="395" t="s">
        <v>439</v>
      </c>
      <c r="C51" s="27" t="s">
        <v>522</v>
      </c>
      <c r="D51" s="386">
        <v>1.3</v>
      </c>
      <c r="E51" s="386">
        <v>0.2</v>
      </c>
      <c r="F51" s="813"/>
    </row>
    <row r="52" spans="1:6" ht="15" customHeight="1" outlineLevel="1">
      <c r="A52" s="374" t="s">
        <v>734</v>
      </c>
      <c r="B52" s="395" t="s">
        <v>746</v>
      </c>
      <c r="C52" s="27" t="s">
        <v>523</v>
      </c>
      <c r="D52" s="386">
        <v>1.3</v>
      </c>
      <c r="E52" s="386">
        <v>0.2</v>
      </c>
      <c r="F52" s="813"/>
    </row>
    <row r="53" spans="1:6" ht="25.5" outlineLevel="1">
      <c r="A53" s="374" t="s">
        <v>734</v>
      </c>
      <c r="B53" s="395" t="s">
        <v>747</v>
      </c>
      <c r="C53" s="27" t="s">
        <v>748</v>
      </c>
      <c r="D53" s="386">
        <v>1.3</v>
      </c>
      <c r="E53" s="386">
        <v>0.2</v>
      </c>
      <c r="F53" s="813"/>
    </row>
    <row r="54" spans="1:6" ht="25.5" outlineLevel="1">
      <c r="A54" s="374" t="s">
        <v>734</v>
      </c>
      <c r="B54" s="395" t="s">
        <v>440</v>
      </c>
      <c r="C54" s="27" t="s">
        <v>749</v>
      </c>
      <c r="D54" s="386">
        <v>1.3</v>
      </c>
      <c r="E54" s="386">
        <v>0.2</v>
      </c>
      <c r="F54" s="813"/>
    </row>
    <row r="55" spans="1:6" ht="15" customHeight="1" outlineLevel="1">
      <c r="A55" s="374" t="s">
        <v>734</v>
      </c>
      <c r="B55" s="395" t="s">
        <v>750</v>
      </c>
      <c r="C55" s="27" t="s">
        <v>751</v>
      </c>
      <c r="D55" s="386">
        <v>1.3</v>
      </c>
      <c r="E55" s="386">
        <v>0.2</v>
      </c>
      <c r="F55" s="813"/>
    </row>
    <row r="56" spans="1:6" ht="25.5" outlineLevel="1">
      <c r="A56" s="374" t="s">
        <v>734</v>
      </c>
      <c r="B56" s="395" t="s">
        <v>441</v>
      </c>
      <c r="C56" s="27" t="s">
        <v>752</v>
      </c>
      <c r="D56" s="386">
        <v>1.3</v>
      </c>
      <c r="E56" s="386">
        <v>0.2</v>
      </c>
      <c r="F56" s="813"/>
    </row>
    <row r="57" spans="1:6" ht="38.25" outlineLevel="1">
      <c r="A57" s="374" t="s">
        <v>734</v>
      </c>
      <c r="B57" s="395" t="s">
        <v>23</v>
      </c>
      <c r="C57" s="27" t="s">
        <v>753</v>
      </c>
      <c r="D57" s="386">
        <v>1.3</v>
      </c>
      <c r="E57" s="386">
        <v>0.2</v>
      </c>
      <c r="F57" s="813"/>
    </row>
    <row r="58" spans="1:6" ht="15" customHeight="1" outlineLevel="1">
      <c r="A58" s="374" t="s">
        <v>734</v>
      </c>
      <c r="B58" s="395" t="s">
        <v>85</v>
      </c>
      <c r="C58" s="27" t="s">
        <v>524</v>
      </c>
      <c r="D58" s="386">
        <v>1.3</v>
      </c>
      <c r="E58" s="386">
        <v>0.2</v>
      </c>
      <c r="F58" s="813"/>
    </row>
    <row r="59" spans="1:6" ht="25.5" outlineLevel="1">
      <c r="A59" s="374" t="s">
        <v>734</v>
      </c>
      <c r="B59" s="395" t="s">
        <v>24</v>
      </c>
      <c r="C59" s="27" t="s">
        <v>754</v>
      </c>
      <c r="D59" s="386">
        <v>1.3</v>
      </c>
      <c r="E59" s="386">
        <v>0.2</v>
      </c>
      <c r="F59" s="813"/>
    </row>
    <row r="60" spans="1:6" ht="25.5" outlineLevel="1">
      <c r="A60" s="374" t="s">
        <v>734</v>
      </c>
      <c r="B60" s="395" t="s">
        <v>25</v>
      </c>
      <c r="C60" s="27" t="s">
        <v>755</v>
      </c>
      <c r="D60" s="386">
        <v>1.3</v>
      </c>
      <c r="E60" s="386">
        <v>0.2</v>
      </c>
      <c r="F60" s="813"/>
    </row>
    <row r="61" spans="1:6" ht="25.5" outlineLevel="1">
      <c r="A61" s="374" t="s">
        <v>734</v>
      </c>
      <c r="B61" s="395" t="s">
        <v>447</v>
      </c>
      <c r="C61" s="27" t="s">
        <v>525</v>
      </c>
      <c r="D61" s="386">
        <v>1.3</v>
      </c>
      <c r="E61" s="386">
        <v>0.2</v>
      </c>
      <c r="F61" s="813"/>
    </row>
    <row r="62" spans="1:6" ht="15" customHeight="1" outlineLevel="1">
      <c r="A62" s="374" t="s">
        <v>734</v>
      </c>
      <c r="B62" s="395" t="s">
        <v>442</v>
      </c>
      <c r="C62" s="27" t="s">
        <v>526</v>
      </c>
      <c r="D62" s="386">
        <v>1.3</v>
      </c>
      <c r="E62" s="386">
        <v>0.2</v>
      </c>
      <c r="F62" s="813"/>
    </row>
    <row r="63" spans="1:6" ht="25.5" outlineLevel="1">
      <c r="A63" s="374" t="s">
        <v>734</v>
      </c>
      <c r="B63" s="395" t="s">
        <v>443</v>
      </c>
      <c r="C63" s="27" t="s">
        <v>756</v>
      </c>
      <c r="D63" s="386">
        <v>1.3</v>
      </c>
      <c r="E63" s="386">
        <v>0.2</v>
      </c>
      <c r="F63" s="813"/>
    </row>
    <row r="64" spans="1:6" ht="25.5" outlineLevel="1">
      <c r="A64" s="374" t="s">
        <v>734</v>
      </c>
      <c r="B64" s="395" t="s">
        <v>444</v>
      </c>
      <c r="C64" s="27" t="s">
        <v>757</v>
      </c>
      <c r="D64" s="386">
        <v>1.3</v>
      </c>
      <c r="E64" s="386">
        <v>0.2</v>
      </c>
      <c r="F64" s="813"/>
    </row>
    <row r="65" spans="1:6" ht="15" customHeight="1" outlineLevel="1">
      <c r="A65" s="374" t="s">
        <v>734</v>
      </c>
      <c r="B65" s="395" t="s">
        <v>445</v>
      </c>
      <c r="C65" s="27" t="s">
        <v>758</v>
      </c>
      <c r="D65" s="386">
        <v>1.4</v>
      </c>
      <c r="E65" s="386">
        <v>0.2</v>
      </c>
      <c r="F65" s="813"/>
    </row>
    <row r="66" spans="1:6" ht="25.5" outlineLevel="1">
      <c r="A66" s="374" t="s">
        <v>734</v>
      </c>
      <c r="B66" s="395" t="s">
        <v>446</v>
      </c>
      <c r="C66" s="27" t="s">
        <v>759</v>
      </c>
      <c r="D66" s="386">
        <v>1.7</v>
      </c>
      <c r="E66" s="386">
        <v>0.3</v>
      </c>
      <c r="F66" s="813"/>
    </row>
    <row r="67" spans="1:6" ht="15" customHeight="1" outlineLevel="1">
      <c r="A67" s="374" t="s">
        <v>734</v>
      </c>
      <c r="B67" s="395" t="s">
        <v>760</v>
      </c>
      <c r="C67" s="27" t="s">
        <v>761</v>
      </c>
      <c r="D67" s="386">
        <v>1.4</v>
      </c>
      <c r="E67" s="386">
        <v>0.2</v>
      </c>
      <c r="F67" s="813"/>
    </row>
    <row r="68" spans="1:6" ht="51" outlineLevel="1">
      <c r="A68" s="374" t="s">
        <v>734</v>
      </c>
      <c r="B68" s="395" t="s">
        <v>454</v>
      </c>
      <c r="C68" s="27" t="s">
        <v>762</v>
      </c>
      <c r="D68" s="386">
        <v>1.4</v>
      </c>
      <c r="E68" s="386">
        <v>0.2</v>
      </c>
      <c r="F68" s="813"/>
    </row>
    <row r="69" spans="1:6" ht="25.5" outlineLevel="1">
      <c r="A69" s="374" t="s">
        <v>734</v>
      </c>
      <c r="B69" s="395" t="s">
        <v>448</v>
      </c>
      <c r="C69" s="27" t="s">
        <v>763</v>
      </c>
      <c r="D69" s="386">
        <v>1.4</v>
      </c>
      <c r="E69" s="386">
        <v>0.2</v>
      </c>
      <c r="F69" s="813"/>
    </row>
    <row r="70" spans="1:6" ht="25.5" outlineLevel="1">
      <c r="A70" s="374" t="s">
        <v>734</v>
      </c>
      <c r="B70" s="395" t="s">
        <v>449</v>
      </c>
      <c r="C70" s="27" t="s">
        <v>764</v>
      </c>
      <c r="D70" s="386">
        <v>1.4</v>
      </c>
      <c r="E70" s="386">
        <v>0.2</v>
      </c>
      <c r="F70" s="813"/>
    </row>
    <row r="71" spans="1:6" ht="38.25" outlineLevel="1">
      <c r="A71" s="374" t="s">
        <v>734</v>
      </c>
      <c r="B71" s="395" t="s">
        <v>450</v>
      </c>
      <c r="C71" s="27" t="s">
        <v>535</v>
      </c>
      <c r="D71" s="386">
        <v>1.4</v>
      </c>
      <c r="E71" s="386">
        <v>0.2</v>
      </c>
      <c r="F71" s="813"/>
    </row>
    <row r="72" spans="1:6" ht="38.25" outlineLevel="1">
      <c r="A72" s="374" t="s">
        <v>734</v>
      </c>
      <c r="B72" s="395" t="s">
        <v>451</v>
      </c>
      <c r="C72" s="27" t="s">
        <v>765</v>
      </c>
      <c r="D72" s="386">
        <v>1.4</v>
      </c>
      <c r="E72" s="386">
        <v>0.2</v>
      </c>
      <c r="F72" s="813"/>
    </row>
    <row r="73" spans="1:6" ht="25.5" outlineLevel="1">
      <c r="A73" s="374" t="s">
        <v>734</v>
      </c>
      <c r="B73" s="395" t="s">
        <v>766</v>
      </c>
      <c r="C73" s="27" t="s">
        <v>536</v>
      </c>
      <c r="D73" s="386">
        <v>1.4</v>
      </c>
      <c r="E73" s="386">
        <v>0.2</v>
      </c>
      <c r="F73" s="813"/>
    </row>
    <row r="74" spans="1:6" ht="25.5" outlineLevel="1">
      <c r="A74" s="374" t="s">
        <v>734</v>
      </c>
      <c r="B74" s="395" t="s">
        <v>452</v>
      </c>
      <c r="C74" s="27" t="s">
        <v>767</v>
      </c>
      <c r="D74" s="386">
        <v>1.4</v>
      </c>
      <c r="E74" s="386">
        <v>0.2</v>
      </c>
      <c r="F74" s="813"/>
    </row>
    <row r="75" spans="1:6" ht="25.5" outlineLevel="1">
      <c r="A75" s="374" t="s">
        <v>734</v>
      </c>
      <c r="B75" s="395" t="s">
        <v>453</v>
      </c>
      <c r="C75" s="27" t="s">
        <v>768</v>
      </c>
      <c r="D75" s="386">
        <v>1.4</v>
      </c>
      <c r="E75" s="386">
        <v>0.2</v>
      </c>
      <c r="F75" s="813"/>
    </row>
    <row r="76" spans="1:6" ht="15" customHeight="1" outlineLevel="1">
      <c r="A76" s="374" t="s">
        <v>734</v>
      </c>
      <c r="B76" s="395" t="s">
        <v>769</v>
      </c>
      <c r="C76" s="27" t="s">
        <v>537</v>
      </c>
      <c r="D76" s="386">
        <v>1.3</v>
      </c>
      <c r="E76" s="386">
        <v>0.2</v>
      </c>
      <c r="F76" s="813"/>
    </row>
    <row r="77" spans="1:6" ht="15" customHeight="1" outlineLevel="1">
      <c r="A77" s="374" t="s">
        <v>734</v>
      </c>
      <c r="B77" s="395" t="s">
        <v>455</v>
      </c>
      <c r="C77" s="27" t="s">
        <v>538</v>
      </c>
      <c r="D77" s="386">
        <v>1.3</v>
      </c>
      <c r="E77" s="386">
        <v>0.2</v>
      </c>
      <c r="F77" s="813"/>
    </row>
    <row r="78" spans="1:6" ht="15" customHeight="1" outlineLevel="1">
      <c r="A78" s="374" t="s">
        <v>734</v>
      </c>
      <c r="B78" s="395" t="s">
        <v>456</v>
      </c>
      <c r="C78" s="27" t="s">
        <v>539</v>
      </c>
      <c r="D78" s="386">
        <v>1.2</v>
      </c>
      <c r="E78" s="386">
        <v>0.15</v>
      </c>
      <c r="F78" s="813"/>
    </row>
    <row r="79" spans="1:6" ht="15" customHeight="1" outlineLevel="1">
      <c r="A79" s="374" t="s">
        <v>734</v>
      </c>
      <c r="B79" s="395" t="s">
        <v>457</v>
      </c>
      <c r="C79" s="27" t="s">
        <v>770</v>
      </c>
      <c r="D79" s="386">
        <v>1.2</v>
      </c>
      <c r="E79" s="386">
        <v>0.15</v>
      </c>
      <c r="F79" s="813"/>
    </row>
    <row r="80" spans="1:6" ht="25.5" outlineLevel="1">
      <c r="A80" s="374" t="s">
        <v>734</v>
      </c>
      <c r="B80" s="395" t="s">
        <v>458</v>
      </c>
      <c r="C80" s="27" t="s">
        <v>771</v>
      </c>
      <c r="D80" s="386">
        <v>1.2</v>
      </c>
      <c r="E80" s="386">
        <v>0.15</v>
      </c>
      <c r="F80" s="813"/>
    </row>
    <row r="81" spans="1:6" ht="25.5" outlineLevel="1">
      <c r="A81" s="374" t="s">
        <v>734</v>
      </c>
      <c r="B81" s="395" t="s">
        <v>772</v>
      </c>
      <c r="C81" s="27" t="s">
        <v>773</v>
      </c>
      <c r="D81" s="386">
        <v>1.2</v>
      </c>
      <c r="E81" s="386">
        <v>0.15</v>
      </c>
      <c r="F81" s="813"/>
    </row>
    <row r="82" spans="1:6" ht="25.5" outlineLevel="1">
      <c r="A82" s="374" t="s">
        <v>734</v>
      </c>
      <c r="B82" s="395" t="s">
        <v>774</v>
      </c>
      <c r="C82" s="27" t="s">
        <v>775</v>
      </c>
      <c r="D82" s="386">
        <v>1.2</v>
      </c>
      <c r="E82" s="386">
        <v>0.15</v>
      </c>
      <c r="F82" s="813"/>
    </row>
    <row r="83" spans="1:6" ht="25.5" outlineLevel="1">
      <c r="A83" s="374" t="s">
        <v>734</v>
      </c>
      <c r="B83" s="395" t="s">
        <v>776</v>
      </c>
      <c r="C83" s="27" t="s">
        <v>777</v>
      </c>
      <c r="D83" s="386">
        <v>1.2</v>
      </c>
      <c r="E83" s="386">
        <v>0.15</v>
      </c>
      <c r="F83" s="813"/>
    </row>
    <row r="84" spans="1:6" ht="15" customHeight="1" outlineLevel="1">
      <c r="A84" s="374" t="s">
        <v>734</v>
      </c>
      <c r="B84" s="395" t="s">
        <v>778</v>
      </c>
      <c r="C84" s="27" t="s">
        <v>779</v>
      </c>
      <c r="D84" s="386">
        <v>1.2</v>
      </c>
      <c r="E84" s="386">
        <v>0.15</v>
      </c>
      <c r="F84" s="813"/>
    </row>
    <row r="85" spans="1:6" ht="25.5" outlineLevel="1">
      <c r="A85" s="374" t="s">
        <v>734</v>
      </c>
      <c r="B85" s="395" t="s">
        <v>780</v>
      </c>
      <c r="C85" s="27" t="s">
        <v>781</v>
      </c>
      <c r="D85" s="386">
        <v>1.2</v>
      </c>
      <c r="E85" s="386">
        <v>0.15</v>
      </c>
      <c r="F85" s="813"/>
    </row>
    <row r="86" spans="1:6" ht="15" customHeight="1" outlineLevel="1">
      <c r="A86" s="374" t="s">
        <v>734</v>
      </c>
      <c r="B86" s="395" t="s">
        <v>459</v>
      </c>
      <c r="C86" s="27" t="s">
        <v>540</v>
      </c>
      <c r="D86" s="386">
        <v>1.3</v>
      </c>
      <c r="E86" s="386">
        <v>0.2</v>
      </c>
      <c r="F86" s="813"/>
    </row>
    <row r="87" spans="1:6" ht="25.5" outlineLevel="1">
      <c r="A87" s="374" t="s">
        <v>734</v>
      </c>
      <c r="B87" s="395" t="s">
        <v>460</v>
      </c>
      <c r="C87" s="27" t="s">
        <v>782</v>
      </c>
      <c r="D87" s="386">
        <v>1.3</v>
      </c>
      <c r="E87" s="386">
        <v>0.2</v>
      </c>
      <c r="F87" s="813"/>
    </row>
    <row r="88" spans="1:6" ht="25.5" outlineLevel="1">
      <c r="A88" s="374" t="s">
        <v>734</v>
      </c>
      <c r="B88" s="395" t="s">
        <v>461</v>
      </c>
      <c r="C88" s="27" t="s">
        <v>783</v>
      </c>
      <c r="D88" s="386">
        <v>1.2</v>
      </c>
      <c r="E88" s="386">
        <v>0.15</v>
      </c>
      <c r="F88" s="813"/>
    </row>
    <row r="89" spans="1:6" ht="25.5" outlineLevel="1">
      <c r="A89" s="374" t="s">
        <v>734</v>
      </c>
      <c r="B89" s="395" t="s">
        <v>462</v>
      </c>
      <c r="C89" s="27" t="s">
        <v>784</v>
      </c>
      <c r="D89" s="386">
        <v>1.3</v>
      </c>
      <c r="E89" s="386">
        <v>0.2</v>
      </c>
      <c r="F89" s="813"/>
    </row>
    <row r="90" spans="1:6" ht="15" customHeight="1" outlineLevel="1">
      <c r="A90" s="374" t="s">
        <v>734</v>
      </c>
      <c r="B90" s="395" t="s">
        <v>463</v>
      </c>
      <c r="C90" s="27" t="s">
        <v>541</v>
      </c>
      <c r="D90" s="386">
        <v>1.3</v>
      </c>
      <c r="E90" s="386">
        <v>0.2</v>
      </c>
      <c r="F90" s="813"/>
    </row>
    <row r="91" spans="1:6" ht="25.5" outlineLevel="1">
      <c r="A91" s="374" t="s">
        <v>734</v>
      </c>
      <c r="B91" s="395" t="s">
        <v>464</v>
      </c>
      <c r="C91" s="27" t="s">
        <v>542</v>
      </c>
      <c r="D91" s="386">
        <v>1.2</v>
      </c>
      <c r="E91" s="386">
        <v>0.15</v>
      </c>
      <c r="F91" s="813"/>
    </row>
    <row r="92" spans="1:6" ht="38.25" outlineLevel="1">
      <c r="A92" s="374" t="s">
        <v>734</v>
      </c>
      <c r="B92" s="395" t="s">
        <v>465</v>
      </c>
      <c r="C92" s="27" t="s">
        <v>785</v>
      </c>
      <c r="D92" s="386">
        <v>1.3</v>
      </c>
      <c r="E92" s="386">
        <v>0.2</v>
      </c>
      <c r="F92" s="813"/>
    </row>
    <row r="93" spans="1:6" ht="25.5" outlineLevel="1">
      <c r="A93" s="374" t="s">
        <v>734</v>
      </c>
      <c r="B93" s="395" t="s">
        <v>786</v>
      </c>
      <c r="C93" s="27" t="s">
        <v>787</v>
      </c>
      <c r="D93" s="386">
        <v>1.3</v>
      </c>
      <c r="E93" s="386">
        <v>0.2</v>
      </c>
      <c r="F93" s="813"/>
    </row>
    <row r="94" spans="1:6" ht="15" customHeight="1" outlineLevel="1">
      <c r="A94" s="374" t="s">
        <v>734</v>
      </c>
      <c r="B94" s="395" t="s">
        <v>788</v>
      </c>
      <c r="C94" s="27" t="s">
        <v>545</v>
      </c>
      <c r="D94" s="386">
        <v>1.3</v>
      </c>
      <c r="E94" s="386">
        <v>0.2</v>
      </c>
      <c r="F94" s="813"/>
    </row>
    <row r="95" spans="1:6" ht="38.25" outlineLevel="1">
      <c r="A95" s="374" t="s">
        <v>734</v>
      </c>
      <c r="B95" s="395" t="s">
        <v>789</v>
      </c>
      <c r="C95" s="27" t="s">
        <v>790</v>
      </c>
      <c r="D95" s="386">
        <v>1.3</v>
      </c>
      <c r="E95" s="386">
        <v>0.2</v>
      </c>
      <c r="F95" s="813"/>
    </row>
    <row r="96" spans="1:6" ht="38.25" outlineLevel="1">
      <c r="A96" s="374" t="s">
        <v>734</v>
      </c>
      <c r="B96" s="395" t="s">
        <v>791</v>
      </c>
      <c r="C96" s="27" t="s">
        <v>792</v>
      </c>
      <c r="D96" s="386">
        <v>1.3</v>
      </c>
      <c r="E96" s="386">
        <v>0.2</v>
      </c>
      <c r="F96" s="813"/>
    </row>
    <row r="97" spans="1:6" ht="25.5" outlineLevel="1">
      <c r="A97" s="374" t="s">
        <v>734</v>
      </c>
      <c r="B97" s="395" t="s">
        <v>793</v>
      </c>
      <c r="C97" s="27" t="s">
        <v>794</v>
      </c>
      <c r="D97" s="386">
        <v>1.3</v>
      </c>
      <c r="E97" s="386">
        <v>0.2</v>
      </c>
      <c r="F97" s="813"/>
    </row>
    <row r="98" spans="1:6" ht="25.5" outlineLevel="1">
      <c r="A98" s="374" t="s">
        <v>734</v>
      </c>
      <c r="B98" s="395" t="s">
        <v>795</v>
      </c>
      <c r="C98" s="27" t="s">
        <v>543</v>
      </c>
      <c r="D98" s="386">
        <v>1.3</v>
      </c>
      <c r="E98" s="386">
        <v>0.2</v>
      </c>
      <c r="F98" s="813"/>
    </row>
    <row r="99" spans="1:6" ht="25.5" outlineLevel="1">
      <c r="A99" s="374" t="s">
        <v>734</v>
      </c>
      <c r="B99" s="395" t="s">
        <v>473</v>
      </c>
      <c r="C99" s="27" t="s">
        <v>796</v>
      </c>
      <c r="D99" s="386">
        <v>1.3</v>
      </c>
      <c r="E99" s="386">
        <v>0.2</v>
      </c>
      <c r="F99" s="813"/>
    </row>
    <row r="100" spans="1:6" ht="25.5" outlineLevel="1">
      <c r="A100" s="374" t="s">
        <v>734</v>
      </c>
      <c r="B100" s="395" t="s">
        <v>466</v>
      </c>
      <c r="C100" s="27" t="s">
        <v>797</v>
      </c>
      <c r="D100" s="386">
        <v>1.3</v>
      </c>
      <c r="E100" s="386">
        <v>0.2</v>
      </c>
      <c r="F100" s="813"/>
    </row>
    <row r="101" spans="1:6" ht="25.5" outlineLevel="1">
      <c r="A101" s="374" t="s">
        <v>734</v>
      </c>
      <c r="B101" s="395" t="s">
        <v>467</v>
      </c>
      <c r="C101" s="27" t="s">
        <v>798</v>
      </c>
      <c r="D101" s="386">
        <v>1.3</v>
      </c>
      <c r="E101" s="386">
        <v>0.2</v>
      </c>
      <c r="F101" s="813"/>
    </row>
    <row r="102" spans="1:6" ht="15" customHeight="1" outlineLevel="1">
      <c r="A102" s="374" t="s">
        <v>734</v>
      </c>
      <c r="B102" s="395" t="s">
        <v>468</v>
      </c>
      <c r="C102" s="27" t="s">
        <v>799</v>
      </c>
      <c r="D102" s="386">
        <v>1.3</v>
      </c>
      <c r="E102" s="386">
        <v>0.2</v>
      </c>
      <c r="F102" s="813"/>
    </row>
    <row r="103" spans="1:6" ht="38.25" outlineLevel="1">
      <c r="A103" s="374" t="s">
        <v>734</v>
      </c>
      <c r="B103" s="395" t="s">
        <v>469</v>
      </c>
      <c r="C103" s="27" t="s">
        <v>800</v>
      </c>
      <c r="D103" s="386">
        <v>1.3</v>
      </c>
      <c r="E103" s="386">
        <v>0.2</v>
      </c>
      <c r="F103" s="813"/>
    </row>
    <row r="104" spans="1:6" ht="38.25" outlineLevel="1">
      <c r="A104" s="374" t="s">
        <v>734</v>
      </c>
      <c r="B104" s="395" t="s">
        <v>470</v>
      </c>
      <c r="C104" s="27" t="s">
        <v>801</v>
      </c>
      <c r="D104" s="386">
        <v>1.3</v>
      </c>
      <c r="E104" s="386">
        <v>0.2</v>
      </c>
      <c r="F104" s="813"/>
    </row>
    <row r="105" spans="1:6" ht="25.5" outlineLevel="1">
      <c r="A105" s="374" t="s">
        <v>734</v>
      </c>
      <c r="B105" s="395" t="s">
        <v>471</v>
      </c>
      <c r="C105" s="27" t="s">
        <v>802</v>
      </c>
      <c r="D105" s="386">
        <v>1.3</v>
      </c>
      <c r="E105" s="386">
        <v>0.2</v>
      </c>
      <c r="F105" s="813"/>
    </row>
    <row r="106" spans="1:6" ht="25.5" outlineLevel="1">
      <c r="A106" s="374" t="s">
        <v>734</v>
      </c>
      <c r="B106" s="395" t="s">
        <v>472</v>
      </c>
      <c r="C106" s="27" t="s">
        <v>803</v>
      </c>
      <c r="D106" s="386">
        <v>1.4</v>
      </c>
      <c r="E106" s="386">
        <v>0.2</v>
      </c>
      <c r="F106" s="813"/>
    </row>
    <row r="107" spans="1:6" ht="51" outlineLevel="1">
      <c r="A107" s="374" t="s">
        <v>734</v>
      </c>
      <c r="B107" s="395" t="s">
        <v>478</v>
      </c>
      <c r="C107" s="27" t="s">
        <v>804</v>
      </c>
      <c r="D107" s="386">
        <v>1.3</v>
      </c>
      <c r="E107" s="386">
        <v>0.2</v>
      </c>
      <c r="F107" s="813"/>
    </row>
    <row r="108" spans="1:6" ht="25.5" outlineLevel="1">
      <c r="A108" s="374" t="s">
        <v>734</v>
      </c>
      <c r="B108" s="395" t="s">
        <v>474</v>
      </c>
      <c r="C108" s="27" t="s">
        <v>805</v>
      </c>
      <c r="D108" s="386">
        <v>1.3</v>
      </c>
      <c r="E108" s="386">
        <v>0.2</v>
      </c>
      <c r="F108" s="813"/>
    </row>
    <row r="109" spans="1:6" ht="25.5" outlineLevel="1">
      <c r="A109" s="374" t="s">
        <v>734</v>
      </c>
      <c r="B109" s="395" t="s">
        <v>475</v>
      </c>
      <c r="C109" s="27" t="s">
        <v>806</v>
      </c>
      <c r="D109" s="386">
        <v>1.3</v>
      </c>
      <c r="E109" s="386">
        <v>0.2</v>
      </c>
      <c r="F109" s="813"/>
    </row>
    <row r="110" spans="1:6" ht="25.5" outlineLevel="1">
      <c r="A110" s="374" t="s">
        <v>734</v>
      </c>
      <c r="B110" s="395" t="s">
        <v>476</v>
      </c>
      <c r="C110" s="27" t="s">
        <v>807</v>
      </c>
      <c r="D110" s="386">
        <v>1.3</v>
      </c>
      <c r="E110" s="386">
        <v>0.2</v>
      </c>
      <c r="F110" s="813"/>
    </row>
    <row r="111" spans="1:6" ht="15" customHeight="1" outlineLevel="1">
      <c r="A111" s="374" t="s">
        <v>734</v>
      </c>
      <c r="B111" s="395" t="s">
        <v>477</v>
      </c>
      <c r="C111" s="27" t="s">
        <v>808</v>
      </c>
      <c r="D111" s="386">
        <v>1.3</v>
      </c>
      <c r="E111" s="386">
        <v>0.2</v>
      </c>
      <c r="F111" s="813"/>
    </row>
    <row r="112" spans="1:6" ht="25.5" outlineLevel="1">
      <c r="A112" s="374" t="s">
        <v>734</v>
      </c>
      <c r="B112" s="395" t="s">
        <v>809</v>
      </c>
      <c r="C112" s="27" t="s">
        <v>546</v>
      </c>
      <c r="D112" s="386">
        <v>1.3</v>
      </c>
      <c r="E112" s="386">
        <v>0.2</v>
      </c>
      <c r="F112" s="813"/>
    </row>
    <row r="113" spans="1:6" ht="25.5" outlineLevel="1">
      <c r="A113" s="374" t="s">
        <v>734</v>
      </c>
      <c r="B113" s="395" t="s">
        <v>810</v>
      </c>
      <c r="C113" s="27" t="s">
        <v>811</v>
      </c>
      <c r="D113" s="386">
        <v>1.3</v>
      </c>
      <c r="E113" s="386">
        <v>0.2</v>
      </c>
      <c r="F113" s="813"/>
    </row>
    <row r="114" spans="1:6" ht="25.5" outlineLevel="1">
      <c r="A114" s="374" t="s">
        <v>734</v>
      </c>
      <c r="B114" s="395" t="s">
        <v>481</v>
      </c>
      <c r="C114" s="27" t="s">
        <v>812</v>
      </c>
      <c r="D114" s="386">
        <v>1.3</v>
      </c>
      <c r="E114" s="386">
        <v>0.2</v>
      </c>
      <c r="F114" s="813"/>
    </row>
    <row r="115" spans="1:6" ht="25.5" outlineLevel="1">
      <c r="A115" s="374" t="s">
        <v>734</v>
      </c>
      <c r="B115" s="395" t="s">
        <v>479</v>
      </c>
      <c r="C115" s="27" t="s">
        <v>813</v>
      </c>
      <c r="D115" s="386">
        <v>1.6</v>
      </c>
      <c r="E115" s="386">
        <v>0.1</v>
      </c>
      <c r="F115" s="813"/>
    </row>
    <row r="116" spans="1:6" ht="15" customHeight="1" outlineLevel="1">
      <c r="A116" s="374" t="s">
        <v>734</v>
      </c>
      <c r="B116" s="395" t="s">
        <v>480</v>
      </c>
      <c r="C116" s="27" t="s">
        <v>544</v>
      </c>
      <c r="D116" s="386">
        <v>1.3</v>
      </c>
      <c r="E116" s="386">
        <v>0.2</v>
      </c>
      <c r="F116" s="813"/>
    </row>
    <row r="117" spans="1:6" ht="25.5" outlineLevel="1">
      <c r="A117" s="374" t="s">
        <v>734</v>
      </c>
      <c r="B117" s="395" t="s">
        <v>814</v>
      </c>
      <c r="C117" s="27" t="s">
        <v>815</v>
      </c>
      <c r="D117" s="386">
        <v>1.3</v>
      </c>
      <c r="E117" s="386">
        <v>0.2</v>
      </c>
      <c r="F117" s="813"/>
    </row>
    <row r="118" spans="1:6" ht="25.5" outlineLevel="1">
      <c r="A118" s="374" t="s">
        <v>734</v>
      </c>
      <c r="B118" s="395" t="s">
        <v>482</v>
      </c>
      <c r="C118" s="27" t="s">
        <v>685</v>
      </c>
      <c r="D118" s="386">
        <v>1.3</v>
      </c>
      <c r="E118" s="386">
        <v>0.2</v>
      </c>
      <c r="F118" s="813"/>
    </row>
    <row r="119" spans="1:6" ht="25.5" outlineLevel="1">
      <c r="A119" s="374" t="s">
        <v>734</v>
      </c>
      <c r="B119" s="395" t="s">
        <v>483</v>
      </c>
      <c r="C119" s="27" t="s">
        <v>816</v>
      </c>
      <c r="D119" s="386">
        <v>1.3</v>
      </c>
      <c r="E119" s="386">
        <v>0.2</v>
      </c>
      <c r="F119" s="813"/>
    </row>
    <row r="120" spans="1:6" ht="25.5" outlineLevel="1">
      <c r="A120" s="374" t="s">
        <v>734</v>
      </c>
      <c r="B120" s="395" t="s">
        <v>817</v>
      </c>
      <c r="C120" s="27" t="s">
        <v>818</v>
      </c>
      <c r="D120" s="386">
        <v>1.3</v>
      </c>
      <c r="E120" s="386">
        <v>0.2</v>
      </c>
      <c r="F120" s="813"/>
    </row>
    <row r="121" spans="1:6" ht="15" customHeight="1" outlineLevel="1">
      <c r="A121" s="374" t="s">
        <v>734</v>
      </c>
      <c r="B121" s="395" t="s">
        <v>819</v>
      </c>
      <c r="C121" s="27" t="s">
        <v>820</v>
      </c>
      <c r="D121" s="386">
        <v>1.3</v>
      </c>
      <c r="E121" s="386">
        <v>0.2</v>
      </c>
      <c r="F121" s="813"/>
    </row>
    <row r="122" spans="1:6" ht="25.5" outlineLevel="1">
      <c r="A122" s="374" t="s">
        <v>734</v>
      </c>
      <c r="B122" s="395" t="s">
        <v>821</v>
      </c>
      <c r="C122" s="27" t="s">
        <v>822</v>
      </c>
      <c r="D122" s="386">
        <v>1.3</v>
      </c>
      <c r="E122" s="386">
        <v>0.2</v>
      </c>
      <c r="F122" s="813"/>
    </row>
    <row r="123" spans="1:6" ht="25.5" outlineLevel="1">
      <c r="A123" s="374" t="s">
        <v>734</v>
      </c>
      <c r="B123" s="395" t="s">
        <v>823</v>
      </c>
      <c r="C123" s="27" t="s">
        <v>824</v>
      </c>
      <c r="D123" s="386">
        <v>1.3</v>
      </c>
      <c r="E123" s="386">
        <v>0.2</v>
      </c>
      <c r="F123" s="813"/>
    </row>
    <row r="124" spans="1:6" ht="15" customHeight="1" outlineLevel="1">
      <c r="A124" s="374" t="s">
        <v>734</v>
      </c>
      <c r="B124" s="395" t="s">
        <v>825</v>
      </c>
      <c r="C124" s="27" t="s">
        <v>826</v>
      </c>
      <c r="D124" s="386">
        <v>1.3</v>
      </c>
      <c r="E124" s="386">
        <v>0.2</v>
      </c>
      <c r="F124" s="813"/>
    </row>
    <row r="125" spans="1:6" ht="25.5" outlineLevel="1">
      <c r="A125" s="374" t="s">
        <v>734</v>
      </c>
      <c r="B125" s="395" t="s">
        <v>827</v>
      </c>
      <c r="C125" s="27" t="s">
        <v>828</v>
      </c>
      <c r="D125" s="386">
        <v>1.3</v>
      </c>
      <c r="E125" s="386">
        <v>0.2</v>
      </c>
      <c r="F125" s="813"/>
    </row>
    <row r="126" spans="1:6" ht="25.5" outlineLevel="1">
      <c r="A126" s="374" t="s">
        <v>734</v>
      </c>
      <c r="B126" s="395" t="s">
        <v>268</v>
      </c>
      <c r="C126" s="27" t="s">
        <v>686</v>
      </c>
      <c r="D126" s="386">
        <v>1.7</v>
      </c>
      <c r="E126" s="386">
        <v>0.3</v>
      </c>
      <c r="F126" s="813"/>
    </row>
    <row r="127" spans="1:6" ht="25.5" outlineLevel="1">
      <c r="A127" s="374" t="s">
        <v>734</v>
      </c>
      <c r="B127" s="395" t="s">
        <v>279</v>
      </c>
      <c r="C127" s="27" t="s">
        <v>829</v>
      </c>
      <c r="D127" s="386">
        <v>1.7</v>
      </c>
      <c r="E127" s="386">
        <v>0.3</v>
      </c>
      <c r="F127" s="813"/>
    </row>
    <row r="128" spans="1:6" ht="15" customHeight="1" outlineLevel="1">
      <c r="A128" s="374" t="s">
        <v>734</v>
      </c>
      <c r="B128" s="395" t="s">
        <v>281</v>
      </c>
      <c r="C128" s="27" t="s">
        <v>687</v>
      </c>
      <c r="D128" s="386">
        <v>1.7</v>
      </c>
      <c r="E128" s="386">
        <v>0.3</v>
      </c>
      <c r="F128" s="813"/>
    </row>
    <row r="129" spans="1:6" ht="15" customHeight="1" outlineLevel="1">
      <c r="A129" s="374" t="s">
        <v>734</v>
      </c>
      <c r="B129" s="395" t="s">
        <v>283</v>
      </c>
      <c r="C129" s="27" t="s">
        <v>688</v>
      </c>
      <c r="D129" s="386">
        <v>1.3</v>
      </c>
      <c r="E129" s="386">
        <v>0.2</v>
      </c>
      <c r="F129" s="813"/>
    </row>
    <row r="130" spans="1:6" ht="15" customHeight="1" outlineLevel="1">
      <c r="A130" s="374" t="s">
        <v>734</v>
      </c>
      <c r="B130" s="395" t="s">
        <v>285</v>
      </c>
      <c r="C130" s="27" t="s">
        <v>689</v>
      </c>
      <c r="D130" s="386">
        <v>1.7</v>
      </c>
      <c r="E130" s="386">
        <v>0.3</v>
      </c>
      <c r="F130" s="813"/>
    </row>
    <row r="131" spans="1:6" ht="38.25" outlineLevel="1">
      <c r="A131" s="374" t="s">
        <v>734</v>
      </c>
      <c r="B131" s="395" t="s">
        <v>287</v>
      </c>
      <c r="C131" s="27" t="s">
        <v>830</v>
      </c>
      <c r="D131" s="386">
        <v>1.3</v>
      </c>
      <c r="E131" s="386">
        <v>0.2</v>
      </c>
      <c r="F131" s="813"/>
    </row>
    <row r="132" spans="1:6" ht="25.5" outlineLevel="1">
      <c r="A132" s="374" t="s">
        <v>734</v>
      </c>
      <c r="B132" s="395" t="s">
        <v>831</v>
      </c>
      <c r="C132" s="27" t="s">
        <v>832</v>
      </c>
      <c r="D132" s="386">
        <v>1.7</v>
      </c>
      <c r="E132" s="386">
        <v>0.3</v>
      </c>
      <c r="F132" s="813"/>
    </row>
    <row r="133" spans="1:6" ht="25.5" outlineLevel="1">
      <c r="A133" s="374" t="s">
        <v>734</v>
      </c>
      <c r="B133" s="395" t="s">
        <v>484</v>
      </c>
      <c r="C133" s="27" t="s">
        <v>833</v>
      </c>
      <c r="D133" s="386">
        <v>1.3</v>
      </c>
      <c r="E133" s="386">
        <v>0.2</v>
      </c>
      <c r="F133" s="813"/>
    </row>
    <row r="134" spans="1:6" ht="25.5" outlineLevel="1">
      <c r="A134" s="374" t="s">
        <v>734</v>
      </c>
      <c r="B134" s="396" t="s">
        <v>485</v>
      </c>
      <c r="C134" s="387" t="s">
        <v>834</v>
      </c>
      <c r="D134" s="388">
        <v>1.3</v>
      </c>
      <c r="E134" s="388">
        <v>0.2</v>
      </c>
      <c r="F134" s="813"/>
    </row>
    <row r="135" spans="1:6" ht="29.25" customHeight="1">
      <c r="A135" s="380" t="s">
        <v>835</v>
      </c>
      <c r="B135" s="389"/>
      <c r="C135" s="390"/>
      <c r="D135" s="391"/>
      <c r="E135" s="392"/>
      <c r="F135" s="814"/>
    </row>
    <row r="136" spans="1:6" ht="38.25" outlineLevel="1">
      <c r="A136" s="374" t="s">
        <v>835</v>
      </c>
      <c r="B136" s="385">
        <v>351</v>
      </c>
      <c r="C136" s="394" t="s">
        <v>836</v>
      </c>
      <c r="D136" s="385">
        <v>1.1</v>
      </c>
      <c r="E136" s="385">
        <v>0.25</v>
      </c>
      <c r="F136" s="813"/>
    </row>
    <row r="137" spans="1:6" ht="38.25" outlineLevel="1">
      <c r="A137" s="374" t="s">
        <v>835</v>
      </c>
      <c r="B137" s="386">
        <v>352</v>
      </c>
      <c r="C137" s="27" t="s">
        <v>690</v>
      </c>
      <c r="D137" s="386">
        <v>1.01</v>
      </c>
      <c r="E137" s="386">
        <v>0.3</v>
      </c>
      <c r="F137" s="813"/>
    </row>
    <row r="138" spans="1:6" ht="38.25" outlineLevel="1">
      <c r="A138" s="374" t="s">
        <v>835</v>
      </c>
      <c r="B138" s="388">
        <v>353</v>
      </c>
      <c r="C138" s="387" t="s">
        <v>837</v>
      </c>
      <c r="D138" s="388">
        <v>1.1</v>
      </c>
      <c r="E138" s="388">
        <v>0.1</v>
      </c>
      <c r="F138" s="813"/>
    </row>
    <row r="139" spans="1:6" ht="25.5" customHeight="1">
      <c r="A139" s="380" t="s">
        <v>838</v>
      </c>
      <c r="B139" s="381"/>
      <c r="C139" s="381"/>
      <c r="D139" s="381"/>
      <c r="E139" s="382"/>
      <c r="F139" s="814"/>
    </row>
    <row r="140" spans="1:6" ht="18.75" customHeight="1" outlineLevel="1">
      <c r="A140" s="374" t="s">
        <v>838</v>
      </c>
      <c r="B140" s="383" t="s">
        <v>839</v>
      </c>
      <c r="C140" s="394" t="s">
        <v>840</v>
      </c>
      <c r="D140" s="385">
        <v>1.1</v>
      </c>
      <c r="E140" s="385">
        <v>0.1</v>
      </c>
      <c r="F140" s="813"/>
    </row>
    <row r="141" spans="1:6" ht="15" customHeight="1" outlineLevel="1">
      <c r="A141" s="374" t="s">
        <v>838</v>
      </c>
      <c r="B141" s="375" t="s">
        <v>841</v>
      </c>
      <c r="C141" s="27" t="s">
        <v>842</v>
      </c>
      <c r="D141" s="386">
        <v>1.1</v>
      </c>
      <c r="E141" s="386">
        <v>0.1</v>
      </c>
      <c r="F141" s="813"/>
    </row>
    <row r="142" spans="1:6" ht="15" customHeight="1" outlineLevel="1">
      <c r="A142" s="374" t="s">
        <v>838</v>
      </c>
      <c r="B142" s="375" t="s">
        <v>843</v>
      </c>
      <c r="C142" s="27" t="s">
        <v>844</v>
      </c>
      <c r="D142" s="386">
        <v>1.1</v>
      </c>
      <c r="E142" s="386">
        <v>0.1</v>
      </c>
      <c r="F142" s="813"/>
    </row>
    <row r="143" spans="1:6" ht="15" customHeight="1" outlineLevel="1">
      <c r="A143" s="374" t="s">
        <v>838</v>
      </c>
      <c r="B143" s="375" t="s">
        <v>845</v>
      </c>
      <c r="C143" s="27" t="s">
        <v>846</v>
      </c>
      <c r="D143" s="386">
        <v>1.1</v>
      </c>
      <c r="E143" s="386">
        <v>0.1</v>
      </c>
      <c r="F143" s="813"/>
    </row>
    <row r="144" spans="1:6" ht="30" customHeight="1" outlineLevel="1">
      <c r="A144" s="374" t="s">
        <v>838</v>
      </c>
      <c r="B144" s="375" t="s">
        <v>847</v>
      </c>
      <c r="C144" s="367" t="s">
        <v>848</v>
      </c>
      <c r="D144" s="397">
        <v>1.7</v>
      </c>
      <c r="E144" s="397">
        <v>0.3</v>
      </c>
      <c r="F144" s="813"/>
    </row>
    <row r="145" spans="1:6" ht="27.75" customHeight="1" outlineLevel="1">
      <c r="A145" s="374" t="s">
        <v>838</v>
      </c>
      <c r="B145" s="377" t="s">
        <v>849</v>
      </c>
      <c r="C145" s="387" t="s">
        <v>850</v>
      </c>
      <c r="D145" s="388">
        <v>1.1</v>
      </c>
      <c r="E145" s="388">
        <v>0.1</v>
      </c>
      <c r="F145" s="813"/>
    </row>
    <row r="146" spans="1:6" ht="15.75" customHeight="1">
      <c r="A146" s="380" t="s">
        <v>430</v>
      </c>
      <c r="B146" s="389"/>
      <c r="C146" s="390"/>
      <c r="D146" s="391"/>
      <c r="E146" s="392"/>
      <c r="F146" s="814"/>
    </row>
    <row r="147" spans="1:6" ht="25.5" outlineLevel="1">
      <c r="A147" s="374" t="s">
        <v>430</v>
      </c>
      <c r="B147" s="383" t="s">
        <v>851</v>
      </c>
      <c r="C147" s="394" t="s">
        <v>852</v>
      </c>
      <c r="D147" s="385">
        <v>1.1</v>
      </c>
      <c r="E147" s="385">
        <v>0.1</v>
      </c>
      <c r="F147" s="813"/>
    </row>
    <row r="148" spans="1:6" ht="12.75" outlineLevel="1">
      <c r="A148" s="374" t="s">
        <v>430</v>
      </c>
      <c r="B148" s="375" t="s">
        <v>853</v>
      </c>
      <c r="C148" s="27" t="s">
        <v>854</v>
      </c>
      <c r="D148" s="386">
        <v>1.2</v>
      </c>
      <c r="E148" s="386">
        <v>0.15</v>
      </c>
      <c r="F148" s="813"/>
    </row>
    <row r="149" spans="1:6" ht="25.5" outlineLevel="1">
      <c r="A149" s="374" t="s">
        <v>430</v>
      </c>
      <c r="B149" s="375" t="s">
        <v>855</v>
      </c>
      <c r="C149" s="27" t="s">
        <v>856</v>
      </c>
      <c r="D149" s="386">
        <v>1.2</v>
      </c>
      <c r="E149" s="386">
        <v>0.15</v>
      </c>
      <c r="F149" s="813"/>
    </row>
    <row r="150" spans="1:6" ht="25.5" outlineLevel="1">
      <c r="A150" s="374" t="s">
        <v>430</v>
      </c>
      <c r="B150" s="375" t="s">
        <v>857</v>
      </c>
      <c r="C150" s="27" t="s">
        <v>858</v>
      </c>
      <c r="D150" s="386">
        <v>1.2</v>
      </c>
      <c r="E150" s="386">
        <v>0.15</v>
      </c>
      <c r="F150" s="813"/>
    </row>
    <row r="151" spans="1:6" ht="25.5" outlineLevel="1">
      <c r="A151" s="374" t="s">
        <v>430</v>
      </c>
      <c r="B151" s="375" t="s">
        <v>859</v>
      </c>
      <c r="C151" s="27" t="s">
        <v>860</v>
      </c>
      <c r="D151" s="386">
        <v>1.2</v>
      </c>
      <c r="E151" s="386">
        <v>0.15</v>
      </c>
      <c r="F151" s="813"/>
    </row>
    <row r="152" spans="1:6" ht="25.5" outlineLevel="1">
      <c r="A152" s="374" t="s">
        <v>430</v>
      </c>
      <c r="B152" s="375" t="s">
        <v>861</v>
      </c>
      <c r="C152" s="27" t="s">
        <v>862</v>
      </c>
      <c r="D152" s="386">
        <v>1.2</v>
      </c>
      <c r="E152" s="386">
        <v>0.15</v>
      </c>
      <c r="F152" s="813"/>
    </row>
    <row r="153" spans="1:6" ht="25.5" outlineLevel="1">
      <c r="A153" s="374" t="s">
        <v>430</v>
      </c>
      <c r="B153" s="375" t="s">
        <v>863</v>
      </c>
      <c r="C153" s="27" t="s">
        <v>864</v>
      </c>
      <c r="D153" s="386">
        <v>1.2</v>
      </c>
      <c r="E153" s="386">
        <v>0.15</v>
      </c>
      <c r="F153" s="813"/>
    </row>
    <row r="154" spans="1:6" ht="12.75" outlineLevel="1">
      <c r="A154" s="374" t="s">
        <v>430</v>
      </c>
      <c r="B154" s="375" t="s">
        <v>865</v>
      </c>
      <c r="C154" s="27" t="s">
        <v>691</v>
      </c>
      <c r="D154" s="386">
        <v>1.2</v>
      </c>
      <c r="E154" s="386">
        <v>0.15</v>
      </c>
      <c r="F154" s="813"/>
    </row>
    <row r="155" spans="1:6" ht="12.75" outlineLevel="1">
      <c r="A155" s="374" t="s">
        <v>430</v>
      </c>
      <c r="B155" s="377" t="s">
        <v>866</v>
      </c>
      <c r="C155" s="387" t="s">
        <v>867</v>
      </c>
      <c r="D155" s="388">
        <v>1.2</v>
      </c>
      <c r="E155" s="388">
        <v>0.15</v>
      </c>
      <c r="F155" s="813"/>
    </row>
    <row r="156" spans="1:6" ht="28.5" customHeight="1">
      <c r="A156" s="380" t="s">
        <v>868</v>
      </c>
      <c r="B156" s="389"/>
      <c r="C156" s="390"/>
      <c r="D156" s="391"/>
      <c r="E156" s="392"/>
      <c r="F156" s="814"/>
    </row>
    <row r="157" spans="1:6" ht="15" customHeight="1" outlineLevel="1">
      <c r="A157" s="374" t="s">
        <v>868</v>
      </c>
      <c r="B157" s="383" t="s">
        <v>489</v>
      </c>
      <c r="C157" s="394" t="s">
        <v>695</v>
      </c>
      <c r="D157" s="385">
        <v>1</v>
      </c>
      <c r="E157" s="385">
        <v>0.1</v>
      </c>
      <c r="F157" s="813"/>
    </row>
    <row r="158" spans="1:6" ht="25.5" outlineLevel="1">
      <c r="A158" s="374" t="s">
        <v>868</v>
      </c>
      <c r="B158" s="375" t="s">
        <v>486</v>
      </c>
      <c r="C158" s="27" t="s">
        <v>696</v>
      </c>
      <c r="D158" s="21">
        <v>1</v>
      </c>
      <c r="E158" s="21">
        <v>0.1</v>
      </c>
      <c r="F158" s="813"/>
    </row>
    <row r="159" spans="1:6" ht="25.5" outlineLevel="1">
      <c r="A159" s="374" t="s">
        <v>868</v>
      </c>
      <c r="B159" s="375" t="s">
        <v>487</v>
      </c>
      <c r="C159" s="27" t="s">
        <v>601</v>
      </c>
      <c r="D159" s="21">
        <v>1</v>
      </c>
      <c r="E159" s="21">
        <v>0.1</v>
      </c>
      <c r="F159" s="813"/>
    </row>
    <row r="160" spans="1:6" ht="38.25" outlineLevel="1">
      <c r="A160" s="374" t="s">
        <v>868</v>
      </c>
      <c r="B160" s="375" t="s">
        <v>488</v>
      </c>
      <c r="C160" s="27" t="s">
        <v>697</v>
      </c>
      <c r="D160" s="21">
        <v>1</v>
      </c>
      <c r="E160" s="21">
        <v>0.1</v>
      </c>
      <c r="F160" s="813"/>
    </row>
    <row r="161" spans="1:6" ht="25.5" outlineLevel="1">
      <c r="A161" s="374" t="s">
        <v>868</v>
      </c>
      <c r="B161" s="375" t="s">
        <v>869</v>
      </c>
      <c r="C161" s="27" t="s">
        <v>870</v>
      </c>
      <c r="D161" s="21">
        <v>1</v>
      </c>
      <c r="E161" s="21">
        <v>0.1</v>
      </c>
      <c r="F161" s="813"/>
    </row>
    <row r="162" spans="1:6" ht="25.5" outlineLevel="1">
      <c r="A162" s="374" t="s">
        <v>868</v>
      </c>
      <c r="B162" s="375" t="s">
        <v>871</v>
      </c>
      <c r="C162" s="27" t="s">
        <v>698</v>
      </c>
      <c r="D162" s="21">
        <v>1</v>
      </c>
      <c r="E162" s="21">
        <v>0.1</v>
      </c>
      <c r="F162" s="813"/>
    </row>
    <row r="163" spans="1:6" ht="25.5" outlineLevel="1">
      <c r="A163" s="374" t="s">
        <v>868</v>
      </c>
      <c r="B163" s="375" t="s">
        <v>872</v>
      </c>
      <c r="C163" s="27" t="s">
        <v>873</v>
      </c>
      <c r="D163" s="21">
        <v>1</v>
      </c>
      <c r="E163" s="21">
        <v>0.1</v>
      </c>
      <c r="F163" s="813"/>
    </row>
    <row r="164" spans="1:6" ht="25.5" outlineLevel="1">
      <c r="A164" s="374" t="s">
        <v>868</v>
      </c>
      <c r="B164" s="375" t="s">
        <v>874</v>
      </c>
      <c r="C164" s="27" t="s">
        <v>875</v>
      </c>
      <c r="D164" s="21">
        <v>1</v>
      </c>
      <c r="E164" s="21">
        <v>0.1</v>
      </c>
      <c r="F164" s="813"/>
    </row>
    <row r="165" spans="1:6" ht="38.25" outlineLevel="1">
      <c r="A165" s="374" t="s">
        <v>868</v>
      </c>
      <c r="B165" s="375" t="s">
        <v>876</v>
      </c>
      <c r="C165" s="27" t="s">
        <v>877</v>
      </c>
      <c r="D165" s="21">
        <v>1</v>
      </c>
      <c r="E165" s="21">
        <v>0.1</v>
      </c>
      <c r="F165" s="813"/>
    </row>
    <row r="166" spans="1:6" ht="38.25" outlineLevel="1">
      <c r="A166" s="374" t="s">
        <v>868</v>
      </c>
      <c r="B166" s="375" t="s">
        <v>878</v>
      </c>
      <c r="C166" s="27" t="s">
        <v>880</v>
      </c>
      <c r="D166" s="21">
        <v>1</v>
      </c>
      <c r="E166" s="21">
        <v>0.1</v>
      </c>
      <c r="F166" s="813"/>
    </row>
    <row r="167" spans="1:6" ht="25.5" outlineLevel="1">
      <c r="A167" s="374" t="s">
        <v>868</v>
      </c>
      <c r="B167" s="375" t="s">
        <v>881</v>
      </c>
      <c r="C167" s="27" t="s">
        <v>882</v>
      </c>
      <c r="D167" s="21">
        <v>1</v>
      </c>
      <c r="E167" s="21">
        <v>0.1</v>
      </c>
      <c r="F167" s="813"/>
    </row>
    <row r="168" spans="1:6" ht="25.5" outlineLevel="1">
      <c r="A168" s="374" t="s">
        <v>868</v>
      </c>
      <c r="B168" s="375" t="s">
        <v>883</v>
      </c>
      <c r="C168" s="27" t="s">
        <v>884</v>
      </c>
      <c r="D168" s="21">
        <v>1</v>
      </c>
      <c r="E168" s="21">
        <v>0.1</v>
      </c>
      <c r="F168" s="813"/>
    </row>
    <row r="169" spans="1:6" ht="25.5" outlineLevel="1">
      <c r="A169" s="374" t="s">
        <v>868</v>
      </c>
      <c r="B169" s="375" t="s">
        <v>885</v>
      </c>
      <c r="C169" s="27" t="s">
        <v>699</v>
      </c>
      <c r="D169" s="21">
        <v>1</v>
      </c>
      <c r="E169" s="21">
        <v>0.1</v>
      </c>
      <c r="F169" s="813"/>
    </row>
    <row r="170" spans="1:6" ht="38.25" outlineLevel="1">
      <c r="A170" s="374" t="s">
        <v>868</v>
      </c>
      <c r="B170" s="375" t="s">
        <v>886</v>
      </c>
      <c r="C170" s="27" t="s">
        <v>887</v>
      </c>
      <c r="D170" s="21">
        <v>1</v>
      </c>
      <c r="E170" s="21">
        <v>0.1</v>
      </c>
      <c r="F170" s="813"/>
    </row>
    <row r="171" spans="1:6" ht="25.5" outlineLevel="1">
      <c r="A171" s="374" t="s">
        <v>868</v>
      </c>
      <c r="B171" s="375" t="s">
        <v>888</v>
      </c>
      <c r="C171" s="27" t="s">
        <v>889</v>
      </c>
      <c r="D171" s="21">
        <v>1</v>
      </c>
      <c r="E171" s="21">
        <v>0.1</v>
      </c>
      <c r="F171" s="813"/>
    </row>
    <row r="172" spans="1:6" ht="51" outlineLevel="1">
      <c r="A172" s="374" t="s">
        <v>868</v>
      </c>
      <c r="B172" s="375" t="s">
        <v>890</v>
      </c>
      <c r="C172" s="27" t="s">
        <v>891</v>
      </c>
      <c r="D172" s="21">
        <v>1</v>
      </c>
      <c r="E172" s="21">
        <v>0.1</v>
      </c>
      <c r="F172" s="813"/>
    </row>
    <row r="173" spans="1:6" ht="25.5" outlineLevel="1">
      <c r="A173" s="374" t="s">
        <v>868</v>
      </c>
      <c r="B173" s="375" t="s">
        <v>892</v>
      </c>
      <c r="C173" s="27" t="s">
        <v>893</v>
      </c>
      <c r="D173" s="21">
        <v>1</v>
      </c>
      <c r="E173" s="21">
        <v>0.1</v>
      </c>
      <c r="F173" s="813"/>
    </row>
    <row r="174" spans="1:6" ht="38.25" outlineLevel="1">
      <c r="A174" s="374" t="s">
        <v>868</v>
      </c>
      <c r="B174" s="375" t="s">
        <v>894</v>
      </c>
      <c r="C174" s="27" t="s">
        <v>895</v>
      </c>
      <c r="D174" s="21">
        <v>1</v>
      </c>
      <c r="E174" s="21">
        <v>0.1</v>
      </c>
      <c r="F174" s="813"/>
    </row>
    <row r="175" spans="1:6" ht="38.25" outlineLevel="1">
      <c r="A175" s="374" t="s">
        <v>868</v>
      </c>
      <c r="B175" s="375" t="s">
        <v>896</v>
      </c>
      <c r="C175" s="27" t="s">
        <v>897</v>
      </c>
      <c r="D175" s="21">
        <v>1</v>
      </c>
      <c r="E175" s="21">
        <v>0.1</v>
      </c>
      <c r="F175" s="813"/>
    </row>
    <row r="176" spans="1:6" ht="25.5" outlineLevel="1">
      <c r="A176" s="374" t="s">
        <v>868</v>
      </c>
      <c r="B176" s="375" t="s">
        <v>898</v>
      </c>
      <c r="C176" s="27" t="s">
        <v>899</v>
      </c>
      <c r="D176" s="21">
        <v>1</v>
      </c>
      <c r="E176" s="21">
        <v>0.1</v>
      </c>
      <c r="F176" s="813"/>
    </row>
    <row r="177" spans="1:6" ht="25.5" outlineLevel="1">
      <c r="A177" s="398"/>
      <c r="B177" s="396" t="s">
        <v>900</v>
      </c>
      <c r="C177" s="387" t="s">
        <v>901</v>
      </c>
      <c r="D177" s="379">
        <v>1</v>
      </c>
      <c r="E177" s="379">
        <v>0.1</v>
      </c>
      <c r="F177" s="813"/>
    </row>
    <row r="178" spans="1:6" ht="40.5" customHeight="1">
      <c r="A178" s="380" t="s">
        <v>902</v>
      </c>
      <c r="B178" s="389"/>
      <c r="C178" s="390"/>
      <c r="D178" s="391"/>
      <c r="E178" s="392"/>
      <c r="F178" s="814"/>
    </row>
    <row r="179" spans="1:6" ht="51" outlineLevel="1">
      <c r="A179" s="374" t="s">
        <v>902</v>
      </c>
      <c r="B179" s="383" t="s">
        <v>903</v>
      </c>
      <c r="C179" s="27" t="s">
        <v>904</v>
      </c>
      <c r="D179" s="385">
        <v>1.15</v>
      </c>
      <c r="E179" s="385">
        <v>0.15</v>
      </c>
      <c r="F179" s="813"/>
    </row>
    <row r="180" spans="1:6" ht="29.25" customHeight="1" outlineLevel="1">
      <c r="A180" s="374" t="s">
        <v>902</v>
      </c>
      <c r="B180" s="375" t="s">
        <v>905</v>
      </c>
      <c r="C180" s="27" t="s">
        <v>906</v>
      </c>
      <c r="D180" s="386">
        <v>1.15</v>
      </c>
      <c r="E180" s="386">
        <v>0.15</v>
      </c>
      <c r="F180" s="813"/>
    </row>
    <row r="181" spans="1:6" ht="24.75" customHeight="1" outlineLevel="1">
      <c r="A181" s="374" t="s">
        <v>902</v>
      </c>
      <c r="B181" s="375" t="s">
        <v>907</v>
      </c>
      <c r="C181" s="27" t="s">
        <v>908</v>
      </c>
      <c r="D181" s="386">
        <v>1.15</v>
      </c>
      <c r="E181" s="386">
        <v>0.15</v>
      </c>
      <c r="F181" s="813"/>
    </row>
    <row r="182" spans="1:6" ht="38.25" outlineLevel="1">
      <c r="A182" s="374" t="s">
        <v>902</v>
      </c>
      <c r="B182" s="375" t="s">
        <v>909</v>
      </c>
      <c r="C182" s="27" t="s">
        <v>910</v>
      </c>
      <c r="D182" s="386">
        <v>1.15</v>
      </c>
      <c r="E182" s="386">
        <v>0.15</v>
      </c>
      <c r="F182" s="813"/>
    </row>
    <row r="183" spans="1:6" ht="21" customHeight="1" outlineLevel="1">
      <c r="A183" s="374" t="s">
        <v>902</v>
      </c>
      <c r="B183" s="375" t="s">
        <v>911</v>
      </c>
      <c r="C183" s="27" t="s">
        <v>912</v>
      </c>
      <c r="D183" s="386">
        <v>1.15</v>
      </c>
      <c r="E183" s="386">
        <v>0.15</v>
      </c>
      <c r="F183" s="813"/>
    </row>
    <row r="184" spans="1:6" ht="38.25" outlineLevel="1">
      <c r="A184" s="374" t="s">
        <v>902</v>
      </c>
      <c r="B184" s="375" t="s">
        <v>694</v>
      </c>
      <c r="C184" s="27" t="s">
        <v>913</v>
      </c>
      <c r="D184" s="386">
        <v>1.15</v>
      </c>
      <c r="E184" s="386">
        <v>0.15</v>
      </c>
      <c r="F184" s="813"/>
    </row>
    <row r="185" spans="1:6" ht="38.25" outlineLevel="1">
      <c r="A185" s="374" t="s">
        <v>902</v>
      </c>
      <c r="B185" s="375" t="s">
        <v>490</v>
      </c>
      <c r="C185" s="27" t="s">
        <v>914</v>
      </c>
      <c r="D185" s="386">
        <v>1.15</v>
      </c>
      <c r="E185" s="386">
        <v>0.15</v>
      </c>
      <c r="F185" s="813"/>
    </row>
    <row r="186" spans="1:6" ht="29.25" customHeight="1" outlineLevel="1">
      <c r="A186" s="374" t="s">
        <v>902</v>
      </c>
      <c r="B186" s="375" t="s">
        <v>491</v>
      </c>
      <c r="C186" s="27" t="s">
        <v>915</v>
      </c>
      <c r="D186" s="386">
        <v>1.15</v>
      </c>
      <c r="E186" s="386">
        <v>0.15</v>
      </c>
      <c r="F186" s="813"/>
    </row>
    <row r="187" spans="1:6" ht="20.25" customHeight="1" outlineLevel="1">
      <c r="A187" s="374" t="s">
        <v>902</v>
      </c>
      <c r="B187" s="375" t="s">
        <v>492</v>
      </c>
      <c r="C187" s="27" t="s">
        <v>916</v>
      </c>
      <c r="D187" s="386">
        <v>1.15</v>
      </c>
      <c r="E187" s="386">
        <v>0.15</v>
      </c>
      <c r="F187" s="813"/>
    </row>
    <row r="188" spans="1:6" ht="26.25" customHeight="1" outlineLevel="1">
      <c r="A188" s="374" t="s">
        <v>902</v>
      </c>
      <c r="B188" s="375" t="s">
        <v>493</v>
      </c>
      <c r="C188" s="27" t="s">
        <v>917</v>
      </c>
      <c r="D188" s="386">
        <v>1.15</v>
      </c>
      <c r="E188" s="386">
        <v>0.15</v>
      </c>
      <c r="F188" s="813"/>
    </row>
    <row r="189" spans="1:6" ht="27.75" customHeight="1" outlineLevel="1">
      <c r="A189" s="374" t="s">
        <v>902</v>
      </c>
      <c r="B189" s="375" t="s">
        <v>494</v>
      </c>
      <c r="C189" s="27" t="s">
        <v>918</v>
      </c>
      <c r="D189" s="386">
        <v>1.15</v>
      </c>
      <c r="E189" s="386">
        <v>0.15</v>
      </c>
      <c r="F189" s="813"/>
    </row>
    <row r="190" spans="1:6" ht="16.5" customHeight="1" outlineLevel="1">
      <c r="A190" s="374" t="s">
        <v>902</v>
      </c>
      <c r="B190" s="375" t="s">
        <v>496</v>
      </c>
      <c r="C190" s="27" t="s">
        <v>919</v>
      </c>
      <c r="D190" s="386">
        <v>1.15</v>
      </c>
      <c r="E190" s="386">
        <v>0.15</v>
      </c>
      <c r="F190" s="813"/>
    </row>
    <row r="191" spans="1:6" ht="29.25" customHeight="1" outlineLevel="1">
      <c r="A191" s="374" t="s">
        <v>902</v>
      </c>
      <c r="B191" s="375" t="s">
        <v>495</v>
      </c>
      <c r="C191" s="27" t="s">
        <v>920</v>
      </c>
      <c r="D191" s="386">
        <v>1.15</v>
      </c>
      <c r="E191" s="386">
        <v>0.15</v>
      </c>
      <c r="F191" s="813"/>
    </row>
    <row r="192" spans="1:6" ht="28.5" customHeight="1" outlineLevel="1">
      <c r="A192" s="374" t="s">
        <v>902</v>
      </c>
      <c r="B192" s="375" t="s">
        <v>921</v>
      </c>
      <c r="C192" s="27" t="s">
        <v>922</v>
      </c>
      <c r="D192" s="386">
        <v>1</v>
      </c>
      <c r="E192" s="386">
        <v>0.05</v>
      </c>
      <c r="F192" s="813"/>
    </row>
    <row r="193" spans="1:6" ht="18.75" customHeight="1" outlineLevel="1">
      <c r="A193" s="374" t="s">
        <v>902</v>
      </c>
      <c r="B193" s="377" t="s">
        <v>923</v>
      </c>
      <c r="C193" s="387" t="s">
        <v>924</v>
      </c>
      <c r="D193" s="388">
        <v>1</v>
      </c>
      <c r="E193" s="388">
        <v>0.05</v>
      </c>
      <c r="F193" s="813"/>
    </row>
    <row r="194" spans="1:6" ht="24" customHeight="1">
      <c r="A194" s="380" t="s">
        <v>925</v>
      </c>
      <c r="B194" s="389"/>
      <c r="C194" s="390"/>
      <c r="D194" s="391"/>
      <c r="E194" s="392"/>
      <c r="F194" s="814"/>
    </row>
    <row r="195" spans="1:6" ht="25.5" outlineLevel="1">
      <c r="A195" s="374" t="s">
        <v>925</v>
      </c>
      <c r="B195" s="393" t="s">
        <v>498</v>
      </c>
      <c r="C195" s="394" t="s">
        <v>926</v>
      </c>
      <c r="D195" s="385">
        <v>1.1</v>
      </c>
      <c r="E195" s="385">
        <v>0.1</v>
      </c>
      <c r="F195" s="813"/>
    </row>
    <row r="196" spans="1:6" ht="38.25" outlineLevel="1">
      <c r="A196" s="374" t="s">
        <v>925</v>
      </c>
      <c r="B196" s="395" t="s">
        <v>497</v>
      </c>
      <c r="C196" s="27" t="s">
        <v>927</v>
      </c>
      <c r="D196" s="386">
        <v>1.1</v>
      </c>
      <c r="E196" s="386">
        <v>0.1</v>
      </c>
      <c r="F196" s="813"/>
    </row>
    <row r="197" spans="1:6" ht="25.5" outlineLevel="1">
      <c r="A197" s="374" t="s">
        <v>925</v>
      </c>
      <c r="B197" s="395" t="s">
        <v>499</v>
      </c>
      <c r="C197" s="27" t="s">
        <v>928</v>
      </c>
      <c r="D197" s="386">
        <v>1.1</v>
      </c>
      <c r="E197" s="386">
        <v>0.1</v>
      </c>
      <c r="F197" s="813"/>
    </row>
    <row r="198" spans="1:6" ht="25.5" outlineLevel="1">
      <c r="A198" s="374" t="s">
        <v>925</v>
      </c>
      <c r="B198" s="395" t="s">
        <v>929</v>
      </c>
      <c r="C198" s="27" t="s">
        <v>930</v>
      </c>
      <c r="D198" s="386">
        <v>1.1</v>
      </c>
      <c r="E198" s="386">
        <v>0.1</v>
      </c>
      <c r="F198" s="813"/>
    </row>
    <row r="199" spans="1:6" ht="17.25" customHeight="1" outlineLevel="1">
      <c r="A199" s="374" t="s">
        <v>925</v>
      </c>
      <c r="B199" s="395" t="s">
        <v>931</v>
      </c>
      <c r="C199" s="27" t="s">
        <v>932</v>
      </c>
      <c r="D199" s="386">
        <v>1</v>
      </c>
      <c r="E199" s="386">
        <v>0.1</v>
      </c>
      <c r="F199" s="813"/>
    </row>
    <row r="200" spans="1:6" ht="25.5" outlineLevel="1">
      <c r="A200" s="374" t="s">
        <v>925</v>
      </c>
      <c r="B200" s="395" t="s">
        <v>933</v>
      </c>
      <c r="C200" s="27" t="s">
        <v>934</v>
      </c>
      <c r="D200" s="386">
        <v>1</v>
      </c>
      <c r="E200" s="386">
        <v>0.1</v>
      </c>
      <c r="F200" s="813"/>
    </row>
    <row r="201" spans="1:6" ht="18.75" customHeight="1" outlineLevel="1">
      <c r="A201" s="374" t="s">
        <v>925</v>
      </c>
      <c r="B201" s="396" t="s">
        <v>935</v>
      </c>
      <c r="C201" s="387" t="s">
        <v>936</v>
      </c>
      <c r="D201" s="388">
        <v>1</v>
      </c>
      <c r="E201" s="388">
        <v>0.1</v>
      </c>
      <c r="F201" s="813"/>
    </row>
    <row r="202" spans="1:6" ht="15" customHeight="1">
      <c r="A202" s="380" t="s">
        <v>937</v>
      </c>
      <c r="B202" s="399"/>
      <c r="C202" s="400"/>
      <c r="D202" s="399"/>
      <c r="E202" s="401"/>
      <c r="F202" s="814"/>
    </row>
    <row r="203" spans="1:6" ht="25.5" outlineLevel="1">
      <c r="A203" s="374" t="s">
        <v>937</v>
      </c>
      <c r="B203" s="402">
        <v>581</v>
      </c>
      <c r="C203" s="394" t="s">
        <v>938</v>
      </c>
      <c r="D203" s="385">
        <v>1.1</v>
      </c>
      <c r="E203" s="385">
        <v>0.15</v>
      </c>
      <c r="F203" s="813"/>
    </row>
    <row r="204" spans="1:6" ht="12.75" outlineLevel="1">
      <c r="A204" s="374" t="s">
        <v>937</v>
      </c>
      <c r="B204" s="401">
        <v>582</v>
      </c>
      <c r="C204" s="27" t="s">
        <v>939</v>
      </c>
      <c r="D204" s="386">
        <v>1.3</v>
      </c>
      <c r="E204" s="386">
        <v>0.2</v>
      </c>
      <c r="F204" s="813"/>
    </row>
    <row r="205" spans="1:6" ht="51" outlineLevel="1">
      <c r="A205" s="374" t="s">
        <v>937</v>
      </c>
      <c r="B205" s="401">
        <v>591</v>
      </c>
      <c r="C205" s="27" t="s">
        <v>940</v>
      </c>
      <c r="D205" s="386">
        <v>1.1</v>
      </c>
      <c r="E205" s="386">
        <v>0.1</v>
      </c>
      <c r="F205" s="813"/>
    </row>
    <row r="206" spans="1:6" ht="25.5" outlineLevel="1">
      <c r="A206" s="374" t="s">
        <v>937</v>
      </c>
      <c r="B206" s="401">
        <v>592</v>
      </c>
      <c r="C206" s="27" t="s">
        <v>941</v>
      </c>
      <c r="D206" s="386">
        <v>1.1</v>
      </c>
      <c r="E206" s="386">
        <v>0.15</v>
      </c>
      <c r="F206" s="813"/>
    </row>
    <row r="207" spans="1:6" ht="12.75" outlineLevel="1">
      <c r="A207" s="374" t="s">
        <v>937</v>
      </c>
      <c r="B207" s="375" t="s">
        <v>504</v>
      </c>
      <c r="C207" s="27" t="s">
        <v>942</v>
      </c>
      <c r="D207" s="21">
        <v>1.1</v>
      </c>
      <c r="E207" s="21">
        <v>0.15</v>
      </c>
      <c r="F207" s="813"/>
    </row>
    <row r="208" spans="1:6" ht="25.5" outlineLevel="1">
      <c r="A208" s="374" t="s">
        <v>937</v>
      </c>
      <c r="B208" s="375" t="s">
        <v>500</v>
      </c>
      <c r="C208" s="27" t="s">
        <v>943</v>
      </c>
      <c r="D208" s="21">
        <v>1.1</v>
      </c>
      <c r="E208" s="21">
        <v>0.15</v>
      </c>
      <c r="F208" s="813"/>
    </row>
    <row r="209" spans="1:6" ht="12.75" outlineLevel="1">
      <c r="A209" s="374" t="s">
        <v>937</v>
      </c>
      <c r="B209" s="375" t="s">
        <v>501</v>
      </c>
      <c r="C209" s="27" t="s">
        <v>944</v>
      </c>
      <c r="D209" s="21">
        <v>1.1</v>
      </c>
      <c r="E209" s="21">
        <v>0.15</v>
      </c>
      <c r="F209" s="813"/>
    </row>
    <row r="210" spans="1:6" ht="12.75" outlineLevel="1">
      <c r="A210" s="374" t="s">
        <v>937</v>
      </c>
      <c r="B210" s="375" t="s">
        <v>502</v>
      </c>
      <c r="C210" s="27" t="s">
        <v>962</v>
      </c>
      <c r="D210" s="21">
        <v>1.1</v>
      </c>
      <c r="E210" s="21">
        <v>0.15</v>
      </c>
      <c r="F210" s="813"/>
    </row>
    <row r="211" spans="1:6" ht="12.75" outlineLevel="1">
      <c r="A211" s="374" t="s">
        <v>937</v>
      </c>
      <c r="B211" s="375" t="s">
        <v>963</v>
      </c>
      <c r="C211" s="27" t="s">
        <v>964</v>
      </c>
      <c r="D211" s="21">
        <v>1.1</v>
      </c>
      <c r="E211" s="21">
        <v>0.15</v>
      </c>
      <c r="F211" s="813"/>
    </row>
    <row r="212" spans="1:6" ht="25.5" outlineLevel="1">
      <c r="A212" s="374" t="s">
        <v>937</v>
      </c>
      <c r="B212" s="375" t="s">
        <v>965</v>
      </c>
      <c r="C212" s="27" t="s">
        <v>966</v>
      </c>
      <c r="D212" s="21">
        <v>1.1</v>
      </c>
      <c r="E212" s="21">
        <v>0.15</v>
      </c>
      <c r="F212" s="813"/>
    </row>
    <row r="213" spans="1:6" ht="38.25" outlineLevel="1">
      <c r="A213" s="374" t="s">
        <v>937</v>
      </c>
      <c r="B213" s="375" t="s">
        <v>967</v>
      </c>
      <c r="C213" s="27" t="s">
        <v>968</v>
      </c>
      <c r="D213" s="21">
        <v>1.3</v>
      </c>
      <c r="E213" s="21">
        <v>0.2</v>
      </c>
      <c r="F213" s="813"/>
    </row>
    <row r="214" spans="1:6" ht="38.25" outlineLevel="1">
      <c r="A214" s="374" t="s">
        <v>937</v>
      </c>
      <c r="B214" s="375" t="s">
        <v>503</v>
      </c>
      <c r="C214" s="27" t="s">
        <v>969</v>
      </c>
      <c r="D214" s="21">
        <v>1.3</v>
      </c>
      <c r="E214" s="21">
        <v>0.2</v>
      </c>
      <c r="F214" s="813"/>
    </row>
    <row r="215" spans="1:6" ht="38.25" outlineLevel="1">
      <c r="A215" s="374" t="s">
        <v>937</v>
      </c>
      <c r="B215" s="377" t="s">
        <v>970</v>
      </c>
      <c r="C215" s="387" t="s">
        <v>971</v>
      </c>
      <c r="D215" s="379">
        <v>1.1</v>
      </c>
      <c r="E215" s="379">
        <v>0.1</v>
      </c>
      <c r="F215" s="813"/>
    </row>
    <row r="216" spans="1:6" ht="25.5" customHeight="1">
      <c r="A216" s="380" t="s">
        <v>972</v>
      </c>
      <c r="B216" s="389"/>
      <c r="C216" s="390"/>
      <c r="D216" s="391"/>
      <c r="E216" s="392"/>
      <c r="F216" s="814"/>
    </row>
    <row r="217" spans="1:6" ht="15" customHeight="1" outlineLevel="1">
      <c r="A217" s="374" t="s">
        <v>972</v>
      </c>
      <c r="B217" s="393" t="s">
        <v>973</v>
      </c>
      <c r="C217" s="394" t="s">
        <v>974</v>
      </c>
      <c r="D217" s="403">
        <v>1.5</v>
      </c>
      <c r="E217" s="403">
        <v>0.2</v>
      </c>
      <c r="F217" s="813"/>
    </row>
    <row r="218" spans="1:6" ht="15" customHeight="1" outlineLevel="1">
      <c r="A218" s="374" t="s">
        <v>972</v>
      </c>
      <c r="B218" s="395" t="s">
        <v>975</v>
      </c>
      <c r="C218" s="27" t="s">
        <v>976</v>
      </c>
      <c r="D218" s="21">
        <v>1.5</v>
      </c>
      <c r="E218" s="21">
        <v>0.2</v>
      </c>
      <c r="F218" s="813"/>
    </row>
    <row r="219" spans="1:6" ht="38.25" outlineLevel="1">
      <c r="A219" s="374" t="s">
        <v>972</v>
      </c>
      <c r="B219" s="395" t="s">
        <v>977</v>
      </c>
      <c r="C219" s="27" t="s">
        <v>978</v>
      </c>
      <c r="D219" s="21">
        <v>1.5</v>
      </c>
      <c r="E219" s="21">
        <v>0.2</v>
      </c>
      <c r="F219" s="813"/>
    </row>
    <row r="220" spans="1:6" ht="38.25" outlineLevel="1">
      <c r="A220" s="374" t="s">
        <v>972</v>
      </c>
      <c r="B220" s="395" t="s">
        <v>979</v>
      </c>
      <c r="C220" s="27" t="s">
        <v>980</v>
      </c>
      <c r="D220" s="386">
        <v>1.1</v>
      </c>
      <c r="E220" s="386">
        <v>0.1</v>
      </c>
      <c r="F220" s="813"/>
    </row>
    <row r="221" spans="1:6" ht="15" customHeight="1" outlineLevel="1">
      <c r="A221" s="374" t="s">
        <v>972</v>
      </c>
      <c r="B221" s="395" t="s">
        <v>981</v>
      </c>
      <c r="C221" s="27" t="s">
        <v>982</v>
      </c>
      <c r="D221" s="386">
        <v>1.5</v>
      </c>
      <c r="E221" s="386">
        <v>0.2</v>
      </c>
      <c r="F221" s="813"/>
    </row>
    <row r="222" spans="1:6" ht="15" customHeight="1" outlineLevel="1">
      <c r="A222" s="374" t="s">
        <v>972</v>
      </c>
      <c r="B222" s="395" t="s">
        <v>983</v>
      </c>
      <c r="C222" s="27" t="s">
        <v>984</v>
      </c>
      <c r="D222" s="386">
        <v>1.5</v>
      </c>
      <c r="E222" s="386">
        <v>0.2</v>
      </c>
      <c r="F222" s="813"/>
    </row>
    <row r="223" spans="1:6" ht="15" customHeight="1" outlineLevel="1">
      <c r="A223" s="374" t="s">
        <v>972</v>
      </c>
      <c r="B223" s="395" t="s">
        <v>985</v>
      </c>
      <c r="C223" s="27" t="s">
        <v>986</v>
      </c>
      <c r="D223" s="386">
        <v>1.5</v>
      </c>
      <c r="E223" s="386">
        <v>0.2</v>
      </c>
      <c r="F223" s="813"/>
    </row>
    <row r="224" spans="1:6" ht="38.25" outlineLevel="1">
      <c r="A224" s="374" t="s">
        <v>972</v>
      </c>
      <c r="B224" s="395" t="s">
        <v>987</v>
      </c>
      <c r="C224" s="27" t="s">
        <v>988</v>
      </c>
      <c r="D224" s="386">
        <v>1.5</v>
      </c>
      <c r="E224" s="386">
        <v>0.2</v>
      </c>
      <c r="F224" s="813"/>
    </row>
    <row r="225" spans="1:6" ht="38.25" outlineLevel="1">
      <c r="A225" s="374" t="s">
        <v>972</v>
      </c>
      <c r="B225" s="395" t="s">
        <v>989</v>
      </c>
      <c r="C225" s="27" t="s">
        <v>990</v>
      </c>
      <c r="D225" s="386">
        <v>1.5</v>
      </c>
      <c r="E225" s="386">
        <v>0.2</v>
      </c>
      <c r="F225" s="813"/>
    </row>
    <row r="226" spans="1:6" ht="15" customHeight="1" outlineLevel="1">
      <c r="A226" s="374" t="s">
        <v>972</v>
      </c>
      <c r="B226" s="396" t="s">
        <v>991</v>
      </c>
      <c r="C226" s="387" t="s">
        <v>992</v>
      </c>
      <c r="D226" s="388">
        <v>1.5</v>
      </c>
      <c r="E226" s="388">
        <v>0.2</v>
      </c>
      <c r="F226" s="813"/>
    </row>
    <row r="227" spans="1:6" ht="15" customHeight="1">
      <c r="A227" s="380" t="s">
        <v>993</v>
      </c>
      <c r="B227" s="381"/>
      <c r="C227" s="381"/>
      <c r="D227" s="381"/>
      <c r="E227" s="382"/>
      <c r="F227" s="814"/>
    </row>
    <row r="228" spans="1:6" ht="25.5" outlineLevel="1">
      <c r="A228" s="374" t="s">
        <v>993</v>
      </c>
      <c r="B228" s="383" t="s">
        <v>994</v>
      </c>
      <c r="C228" s="394" t="s">
        <v>995</v>
      </c>
      <c r="D228" s="385">
        <v>1.1</v>
      </c>
      <c r="E228" s="385">
        <v>0.1</v>
      </c>
      <c r="F228" s="813"/>
    </row>
    <row r="229" spans="1:6" ht="25.5" outlineLevel="1">
      <c r="A229" s="374" t="s">
        <v>993</v>
      </c>
      <c r="B229" s="375" t="s">
        <v>996</v>
      </c>
      <c r="C229" s="27" t="s">
        <v>997</v>
      </c>
      <c r="D229" s="386">
        <v>1.1</v>
      </c>
      <c r="E229" s="386">
        <v>0.1</v>
      </c>
      <c r="F229" s="813"/>
    </row>
    <row r="230" spans="1:6" ht="25.5" outlineLevel="1">
      <c r="A230" s="404" t="s">
        <v>993</v>
      </c>
      <c r="B230" s="375" t="s">
        <v>998</v>
      </c>
      <c r="C230" s="27" t="s">
        <v>999</v>
      </c>
      <c r="D230" s="386">
        <v>1</v>
      </c>
      <c r="E230" s="386">
        <v>0.05</v>
      </c>
      <c r="F230" s="813"/>
    </row>
    <row r="231" spans="1:6" ht="15" customHeight="1">
      <c r="A231" s="405" t="s">
        <v>1000</v>
      </c>
      <c r="B231" s="395"/>
      <c r="C231" s="386"/>
      <c r="D231" s="386"/>
      <c r="E231" s="386"/>
      <c r="F231" s="813"/>
    </row>
    <row r="232" spans="1:6" ht="13.5" customHeight="1" outlineLevel="1">
      <c r="A232" s="374" t="s">
        <v>1000</v>
      </c>
      <c r="B232" s="395" t="s">
        <v>1001</v>
      </c>
      <c r="C232" s="27" t="s">
        <v>1002</v>
      </c>
      <c r="D232" s="386">
        <v>1</v>
      </c>
      <c r="E232" s="386">
        <v>0.05</v>
      </c>
      <c r="F232" s="813"/>
    </row>
    <row r="233" spans="1:6" ht="38.25" outlineLevel="1">
      <c r="A233" s="374" t="s">
        <v>1000</v>
      </c>
      <c r="B233" s="395" t="s">
        <v>1003</v>
      </c>
      <c r="C233" s="27" t="s">
        <v>1004</v>
      </c>
      <c r="D233" s="386">
        <v>1</v>
      </c>
      <c r="E233" s="386">
        <v>0.05</v>
      </c>
      <c r="F233" s="813"/>
    </row>
    <row r="234" spans="1:6" ht="15" customHeight="1" outlineLevel="1">
      <c r="A234" s="374" t="s">
        <v>1000</v>
      </c>
      <c r="B234" s="395" t="s">
        <v>506</v>
      </c>
      <c r="C234" s="27" t="s">
        <v>1005</v>
      </c>
      <c r="D234" s="386">
        <v>1</v>
      </c>
      <c r="E234" s="386">
        <v>0.05</v>
      </c>
      <c r="F234" s="813"/>
    </row>
    <row r="235" spans="1:6" ht="14.25" customHeight="1" outlineLevel="1">
      <c r="A235" s="374" t="s">
        <v>1000</v>
      </c>
      <c r="B235" s="395" t="s">
        <v>505</v>
      </c>
      <c r="C235" s="27" t="s">
        <v>1006</v>
      </c>
      <c r="D235" s="386">
        <v>1</v>
      </c>
      <c r="E235" s="386">
        <v>0.05</v>
      </c>
      <c r="F235" s="813"/>
    </row>
    <row r="236" spans="1:6" ht="38.25" outlineLevel="1">
      <c r="A236" s="374" t="s">
        <v>1000</v>
      </c>
      <c r="B236" s="395" t="s">
        <v>507</v>
      </c>
      <c r="C236" s="27" t="s">
        <v>704</v>
      </c>
      <c r="D236" s="386">
        <v>1</v>
      </c>
      <c r="E236" s="386">
        <v>0.05</v>
      </c>
      <c r="F236" s="813"/>
    </row>
    <row r="237" spans="1:6" ht="25.5" outlineLevel="1">
      <c r="A237" s="374" t="s">
        <v>1000</v>
      </c>
      <c r="B237" s="21">
        <v>712</v>
      </c>
      <c r="C237" s="27" t="s">
        <v>1007</v>
      </c>
      <c r="D237" s="21">
        <v>1.2</v>
      </c>
      <c r="E237" s="21">
        <v>0.15</v>
      </c>
      <c r="F237" s="813"/>
    </row>
    <row r="238" spans="1:6" ht="25.5" outlineLevel="1">
      <c r="A238" s="374" t="s">
        <v>1000</v>
      </c>
      <c r="B238" s="395" t="s">
        <v>509</v>
      </c>
      <c r="C238" s="27" t="s">
        <v>602</v>
      </c>
      <c r="D238" s="21">
        <v>1.15</v>
      </c>
      <c r="E238" s="21">
        <v>0.2</v>
      </c>
      <c r="F238" s="813"/>
    </row>
    <row r="239" spans="1:6" ht="25.5" outlineLevel="1">
      <c r="A239" s="374" t="s">
        <v>1000</v>
      </c>
      <c r="B239" s="395" t="s">
        <v>508</v>
      </c>
      <c r="C239" s="27" t="s">
        <v>703</v>
      </c>
      <c r="D239" s="21">
        <v>1.15</v>
      </c>
      <c r="E239" s="21">
        <v>0.2</v>
      </c>
      <c r="F239" s="813"/>
    </row>
    <row r="240" spans="1:6" ht="18" customHeight="1" outlineLevel="1">
      <c r="A240" s="374" t="s">
        <v>1000</v>
      </c>
      <c r="B240" s="21">
        <v>731</v>
      </c>
      <c r="C240" s="27" t="s">
        <v>1008</v>
      </c>
      <c r="D240" s="21">
        <v>1.2</v>
      </c>
      <c r="E240" s="21">
        <v>0.15</v>
      </c>
      <c r="F240" s="813"/>
    </row>
    <row r="241" spans="1:6" ht="25.5" outlineLevel="1">
      <c r="A241" s="374" t="s">
        <v>1000</v>
      </c>
      <c r="B241" s="21">
        <v>732</v>
      </c>
      <c r="C241" s="27" t="s">
        <v>1009</v>
      </c>
      <c r="D241" s="21">
        <v>1</v>
      </c>
      <c r="E241" s="21">
        <v>0.05</v>
      </c>
      <c r="F241" s="813"/>
    </row>
    <row r="242" spans="1:6" ht="25.5" outlineLevel="1">
      <c r="A242" s="374" t="s">
        <v>1000</v>
      </c>
      <c r="B242" s="395" t="s">
        <v>510</v>
      </c>
      <c r="C242" s="27" t="s">
        <v>1010</v>
      </c>
      <c r="D242" s="21">
        <v>1.2</v>
      </c>
      <c r="E242" s="21">
        <v>0.15</v>
      </c>
      <c r="F242" s="813"/>
    </row>
    <row r="243" spans="1:6" ht="25.5" outlineLevel="1">
      <c r="A243" s="374" t="s">
        <v>1000</v>
      </c>
      <c r="B243" s="21">
        <v>742</v>
      </c>
      <c r="C243" s="27" t="s">
        <v>1011</v>
      </c>
      <c r="D243" s="21">
        <v>1.1</v>
      </c>
      <c r="E243" s="21">
        <v>0.1</v>
      </c>
      <c r="F243" s="813"/>
    </row>
    <row r="244" spans="1:6" ht="25.5" outlineLevel="1">
      <c r="A244" s="374" t="s">
        <v>1000</v>
      </c>
      <c r="B244" s="395" t="s">
        <v>511</v>
      </c>
      <c r="C244" s="27" t="s">
        <v>1012</v>
      </c>
      <c r="D244" s="21">
        <v>1.2</v>
      </c>
      <c r="E244" s="21">
        <v>0.15</v>
      </c>
      <c r="F244" s="813"/>
    </row>
    <row r="245" spans="1:6" ht="38.25" outlineLevel="1">
      <c r="A245" s="374" t="s">
        <v>1000</v>
      </c>
      <c r="B245" s="395" t="s">
        <v>1013</v>
      </c>
      <c r="C245" s="27" t="s">
        <v>1014</v>
      </c>
      <c r="D245" s="21">
        <v>1.2</v>
      </c>
      <c r="E245" s="21">
        <v>0.15</v>
      </c>
      <c r="F245" s="813"/>
    </row>
    <row r="246" spans="1:6" ht="25.5" outlineLevel="1">
      <c r="A246" s="374" t="s">
        <v>1000</v>
      </c>
      <c r="B246" s="21">
        <v>750</v>
      </c>
      <c r="C246" s="27" t="s">
        <v>1015</v>
      </c>
      <c r="D246" s="21">
        <v>1.5</v>
      </c>
      <c r="E246" s="21">
        <v>0.2</v>
      </c>
      <c r="F246" s="813"/>
    </row>
    <row r="247" spans="1:6" ht="41.25" customHeight="1">
      <c r="A247" s="372" t="s">
        <v>1016</v>
      </c>
      <c r="B247" s="406"/>
      <c r="C247" s="376"/>
      <c r="D247" s="21"/>
      <c r="E247" s="21"/>
      <c r="F247" s="813"/>
    </row>
    <row r="248" spans="1:6" ht="15" customHeight="1" outlineLevel="1">
      <c r="A248" s="407" t="s">
        <v>1016</v>
      </c>
      <c r="B248" s="375" t="s">
        <v>1017</v>
      </c>
      <c r="C248" s="27" t="s">
        <v>1018</v>
      </c>
      <c r="D248" s="21">
        <v>1.1</v>
      </c>
      <c r="E248" s="21">
        <v>0.1</v>
      </c>
      <c r="F248" s="813"/>
    </row>
    <row r="249" spans="1:6" ht="24.75" customHeight="1" outlineLevel="1">
      <c r="A249" s="374" t="s">
        <v>1016</v>
      </c>
      <c r="B249" s="375" t="s">
        <v>1019</v>
      </c>
      <c r="C249" s="27" t="s">
        <v>1020</v>
      </c>
      <c r="D249" s="21">
        <v>1.1</v>
      </c>
      <c r="E249" s="21">
        <v>0.1</v>
      </c>
      <c r="F249" s="813"/>
    </row>
    <row r="250" spans="1:6" ht="24.75" customHeight="1" outlineLevel="1">
      <c r="A250" s="374" t="s">
        <v>1016</v>
      </c>
      <c r="B250" s="375" t="s">
        <v>1021</v>
      </c>
      <c r="C250" s="27" t="s">
        <v>1022</v>
      </c>
      <c r="D250" s="21">
        <v>1.1</v>
      </c>
      <c r="E250" s="21">
        <v>0.1</v>
      </c>
      <c r="F250" s="813"/>
    </row>
    <row r="251" spans="1:6" ht="38.25" outlineLevel="1">
      <c r="A251" s="374" t="s">
        <v>1016</v>
      </c>
      <c r="B251" s="392">
        <v>774</v>
      </c>
      <c r="C251" s="27" t="s">
        <v>1023</v>
      </c>
      <c r="D251" s="21">
        <v>1</v>
      </c>
      <c r="E251" s="21">
        <v>0.05</v>
      </c>
      <c r="F251" s="813"/>
    </row>
    <row r="252" spans="1:6" ht="15" customHeight="1" outlineLevel="1">
      <c r="A252" s="374" t="s">
        <v>1016</v>
      </c>
      <c r="B252" s="375" t="s">
        <v>1024</v>
      </c>
      <c r="C252" s="27" t="s">
        <v>1025</v>
      </c>
      <c r="D252" s="21">
        <v>1.2</v>
      </c>
      <c r="E252" s="21">
        <v>0.15</v>
      </c>
      <c r="F252" s="813"/>
    </row>
    <row r="253" spans="1:6" ht="30" customHeight="1" outlineLevel="1">
      <c r="A253" s="374" t="s">
        <v>1016</v>
      </c>
      <c r="B253" s="375" t="s">
        <v>1026</v>
      </c>
      <c r="C253" s="27" t="s">
        <v>1027</v>
      </c>
      <c r="D253" s="21">
        <v>1.2</v>
      </c>
      <c r="E253" s="21">
        <v>0.15</v>
      </c>
      <c r="F253" s="813"/>
    </row>
    <row r="254" spans="1:6" ht="38.25" outlineLevel="1">
      <c r="A254" s="374" t="s">
        <v>1016</v>
      </c>
      <c r="B254" s="375" t="s">
        <v>1028</v>
      </c>
      <c r="C254" s="27" t="s">
        <v>1029</v>
      </c>
      <c r="D254" s="21">
        <v>1.2</v>
      </c>
      <c r="E254" s="21">
        <v>0.15</v>
      </c>
      <c r="F254" s="813"/>
    </row>
    <row r="255" spans="1:6" ht="15" customHeight="1" outlineLevel="1">
      <c r="A255" s="374" t="s">
        <v>1016</v>
      </c>
      <c r="B255" s="375" t="s">
        <v>1030</v>
      </c>
      <c r="C255" s="27" t="s">
        <v>700</v>
      </c>
      <c r="D255" s="21">
        <v>1.15</v>
      </c>
      <c r="E255" s="21">
        <v>0.15</v>
      </c>
      <c r="F255" s="813"/>
    </row>
    <row r="256" spans="1:6" ht="38.25" outlineLevel="1">
      <c r="A256" s="374" t="s">
        <v>1016</v>
      </c>
      <c r="B256" s="375" t="s">
        <v>1031</v>
      </c>
      <c r="C256" s="27" t="s">
        <v>1032</v>
      </c>
      <c r="D256" s="21">
        <v>1.15</v>
      </c>
      <c r="E256" s="21">
        <v>0.15</v>
      </c>
      <c r="F256" s="813"/>
    </row>
    <row r="257" spans="1:6" ht="33.75" customHeight="1" outlineLevel="1">
      <c r="A257" s="374" t="s">
        <v>1016</v>
      </c>
      <c r="B257" s="375" t="s">
        <v>1033</v>
      </c>
      <c r="C257" s="27" t="s">
        <v>1034</v>
      </c>
      <c r="D257" s="21">
        <v>1.2</v>
      </c>
      <c r="E257" s="21">
        <v>0.15</v>
      </c>
      <c r="F257" s="813"/>
    </row>
    <row r="258" spans="1:6" ht="38.25" outlineLevel="1">
      <c r="A258" s="374" t="s">
        <v>1016</v>
      </c>
      <c r="B258" s="375" t="s">
        <v>1035</v>
      </c>
      <c r="C258" s="27" t="s">
        <v>1036</v>
      </c>
      <c r="D258" s="21">
        <v>1.2</v>
      </c>
      <c r="E258" s="21">
        <v>0.15</v>
      </c>
      <c r="F258" s="813"/>
    </row>
    <row r="259" spans="1:6" ht="15" customHeight="1" outlineLevel="1">
      <c r="A259" s="374" t="s">
        <v>1016</v>
      </c>
      <c r="B259" s="375" t="s">
        <v>1037</v>
      </c>
      <c r="C259" s="27" t="s">
        <v>1038</v>
      </c>
      <c r="D259" s="21">
        <v>1.2</v>
      </c>
      <c r="E259" s="21">
        <v>0.15</v>
      </c>
      <c r="F259" s="813"/>
    </row>
    <row r="260" spans="1:6" ht="25.5" customHeight="1" outlineLevel="1">
      <c r="A260" s="374" t="s">
        <v>1016</v>
      </c>
      <c r="B260" s="375" t="s">
        <v>1039</v>
      </c>
      <c r="C260" s="27" t="s">
        <v>1040</v>
      </c>
      <c r="D260" s="21">
        <v>1.1</v>
      </c>
      <c r="E260" s="21">
        <v>0.1</v>
      </c>
      <c r="F260" s="813"/>
    </row>
    <row r="261" spans="1:6" ht="15" customHeight="1" outlineLevel="1">
      <c r="A261" s="374" t="s">
        <v>1016</v>
      </c>
      <c r="B261" s="375" t="s">
        <v>1041</v>
      </c>
      <c r="C261" s="27" t="s">
        <v>1042</v>
      </c>
      <c r="D261" s="21">
        <v>1.1</v>
      </c>
      <c r="E261" s="21">
        <v>0.1</v>
      </c>
      <c r="F261" s="813"/>
    </row>
    <row r="262" spans="1:6" ht="38.25" outlineLevel="1">
      <c r="A262" s="374" t="s">
        <v>1016</v>
      </c>
      <c r="B262" s="392">
        <v>813</v>
      </c>
      <c r="C262" s="27" t="s">
        <v>1043</v>
      </c>
      <c r="D262" s="21">
        <v>1.5</v>
      </c>
      <c r="E262" s="21">
        <v>0.2</v>
      </c>
      <c r="F262" s="813"/>
    </row>
    <row r="263" spans="1:6" ht="38.25" outlineLevel="1">
      <c r="A263" s="374" t="s">
        <v>1016</v>
      </c>
      <c r="B263" s="375" t="s">
        <v>1044</v>
      </c>
      <c r="C263" s="27" t="s">
        <v>1045</v>
      </c>
      <c r="D263" s="21">
        <v>1.2</v>
      </c>
      <c r="E263" s="21">
        <v>0.15</v>
      </c>
      <c r="F263" s="813"/>
    </row>
    <row r="264" spans="1:6" ht="38.25" outlineLevel="1">
      <c r="A264" s="374" t="s">
        <v>1016</v>
      </c>
      <c r="B264" s="375" t="s">
        <v>1046</v>
      </c>
      <c r="C264" s="27" t="s">
        <v>1047</v>
      </c>
      <c r="D264" s="21">
        <v>1.2</v>
      </c>
      <c r="E264" s="21">
        <v>0.15</v>
      </c>
      <c r="F264" s="813"/>
    </row>
    <row r="265" spans="1:6" ht="38.25" outlineLevel="1">
      <c r="A265" s="374" t="s">
        <v>1016</v>
      </c>
      <c r="B265" s="375" t="s">
        <v>1048</v>
      </c>
      <c r="C265" s="27" t="s">
        <v>1049</v>
      </c>
      <c r="D265" s="21">
        <v>1.2</v>
      </c>
      <c r="E265" s="21">
        <v>0.15</v>
      </c>
      <c r="F265" s="813"/>
    </row>
    <row r="266" spans="1:6" ht="38.25" outlineLevel="1">
      <c r="A266" s="374" t="s">
        <v>1016</v>
      </c>
      <c r="B266" s="377" t="s">
        <v>1050</v>
      </c>
      <c r="C266" s="27" t="s">
        <v>1051</v>
      </c>
      <c r="D266" s="379">
        <v>1.2</v>
      </c>
      <c r="E266" s="379">
        <v>0.15</v>
      </c>
      <c r="F266" s="813"/>
    </row>
    <row r="267" spans="1:6" ht="25.5">
      <c r="A267" s="405" t="s">
        <v>1052</v>
      </c>
      <c r="B267" s="386">
        <v>861</v>
      </c>
      <c r="C267" s="27" t="s">
        <v>1053</v>
      </c>
      <c r="D267" s="386">
        <v>1.1</v>
      </c>
      <c r="E267" s="386">
        <v>0.1</v>
      </c>
      <c r="F267" s="813"/>
    </row>
    <row r="268" spans="1:6" ht="25.5">
      <c r="A268" s="372" t="s">
        <v>1054</v>
      </c>
      <c r="B268" s="388">
        <v>931</v>
      </c>
      <c r="C268" s="387" t="s">
        <v>1055</v>
      </c>
      <c r="D268" s="388">
        <v>1.1</v>
      </c>
      <c r="E268" s="388">
        <v>0.1</v>
      </c>
      <c r="F268" s="813"/>
    </row>
    <row r="269" spans="1:6" ht="25.5">
      <c r="A269" s="380" t="s">
        <v>1056</v>
      </c>
      <c r="B269" s="381"/>
      <c r="C269" s="381"/>
      <c r="D269" s="381"/>
      <c r="E269" s="382"/>
      <c r="F269" s="814"/>
    </row>
    <row r="270" spans="1:6" ht="51" outlineLevel="1">
      <c r="A270" s="374" t="s">
        <v>1056</v>
      </c>
      <c r="B270" s="408">
        <v>941</v>
      </c>
      <c r="C270" s="394" t="s">
        <v>1057</v>
      </c>
      <c r="D270" s="403">
        <v>1.1</v>
      </c>
      <c r="E270" s="403">
        <v>0.1</v>
      </c>
      <c r="F270" s="813"/>
    </row>
    <row r="271" spans="1:6" ht="21.75" customHeight="1" outlineLevel="1">
      <c r="A271" s="374" t="s">
        <v>1056</v>
      </c>
      <c r="B271" s="392">
        <v>942</v>
      </c>
      <c r="C271" s="27" t="s">
        <v>1058</v>
      </c>
      <c r="D271" s="21">
        <v>1.1</v>
      </c>
      <c r="E271" s="21">
        <v>0.1</v>
      </c>
      <c r="F271" s="813"/>
    </row>
    <row r="272" spans="1:6" ht="25.5" outlineLevel="1">
      <c r="A272" s="374" t="s">
        <v>1056</v>
      </c>
      <c r="B272" s="392">
        <v>949</v>
      </c>
      <c r="C272" s="27" t="s">
        <v>1059</v>
      </c>
      <c r="D272" s="21">
        <v>1.1</v>
      </c>
      <c r="E272" s="21">
        <v>0.1</v>
      </c>
      <c r="F272" s="813"/>
    </row>
    <row r="273" spans="1:6" ht="25.5" outlineLevel="1">
      <c r="A273" s="374" t="s">
        <v>1056</v>
      </c>
      <c r="B273" s="392">
        <v>951</v>
      </c>
      <c r="C273" s="27" t="s">
        <v>1060</v>
      </c>
      <c r="D273" s="21">
        <v>1.3</v>
      </c>
      <c r="E273" s="21">
        <v>0.2</v>
      </c>
      <c r="F273" s="813"/>
    </row>
    <row r="274" spans="1:6" ht="25.5" outlineLevel="1">
      <c r="A274" s="374" t="s">
        <v>1056</v>
      </c>
      <c r="B274" s="392">
        <v>952</v>
      </c>
      <c r="C274" s="27" t="s">
        <v>1061</v>
      </c>
      <c r="D274" s="21">
        <v>1</v>
      </c>
      <c r="E274" s="21">
        <v>0.1</v>
      </c>
      <c r="F274" s="813"/>
    </row>
    <row r="275" spans="1:6" ht="25.5" outlineLevel="1">
      <c r="A275" s="404" t="s">
        <v>1056</v>
      </c>
      <c r="B275" s="392">
        <v>960</v>
      </c>
      <c r="C275" s="27" t="s">
        <v>1062</v>
      </c>
      <c r="D275" s="21">
        <v>1.1</v>
      </c>
      <c r="E275" s="21">
        <v>0.1</v>
      </c>
      <c r="F275" s="813"/>
    </row>
    <row r="276" spans="1:6" ht="25.5">
      <c r="A276" s="409" t="s">
        <v>1063</v>
      </c>
      <c r="B276" s="21"/>
      <c r="C276" s="410"/>
      <c r="D276" s="386">
        <v>1.5</v>
      </c>
      <c r="E276" s="386">
        <v>0.2</v>
      </c>
      <c r="F276" s="815"/>
    </row>
  </sheetData>
  <sheetProtection formatCells="0" formatColumns="0" formatRows="0" insertColumns="0" insertRows="0" insertHyperlinks="0" deleteColumns="0" deleteRows="0" sort="0" autoFilter="0" pivotTables="0"/>
  <mergeCells count="4">
    <mergeCell ref="E7:F7"/>
    <mergeCell ref="E8:F8"/>
    <mergeCell ref="A10:F10"/>
    <mergeCell ref="F14:F276"/>
  </mergeCells>
  <printOptions/>
  <pageMargins left="0.75" right="0.75" top="1" bottom="1" header="0.5" footer="0.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Лист7">
    <tabColor indexed="46"/>
  </sheetPr>
  <dimension ref="B2:C86"/>
  <sheetViews>
    <sheetView zoomScaleSheetLayoutView="100" zoomScalePageLayoutView="0" workbookViewId="0" topLeftCell="A1">
      <selection activeCell="C20" sqref="C20"/>
    </sheetView>
  </sheetViews>
  <sheetFormatPr defaultColWidth="9.00390625" defaultRowHeight="12.75"/>
  <cols>
    <col min="1" max="1" width="1.12109375" style="1" customWidth="1"/>
    <col min="2" max="2" width="32.125" style="1" customWidth="1"/>
    <col min="3" max="3" width="71.125" style="1" customWidth="1"/>
    <col min="4" max="4" width="7.625" style="1" customWidth="1"/>
    <col min="5" max="16384" width="9.125" style="1" customWidth="1"/>
  </cols>
  <sheetData>
    <row r="1" ht="5.25" customHeight="1"/>
    <row r="2" spans="2:3" ht="5.25" customHeight="1">
      <c r="B2" s="816"/>
      <c r="C2" s="816"/>
    </row>
    <row r="3" spans="2:3" ht="20.25">
      <c r="B3" s="817" t="s">
        <v>234</v>
      </c>
      <c r="C3" s="817"/>
    </row>
    <row r="4" spans="2:3" ht="15" customHeight="1">
      <c r="B4" s="334"/>
      <c r="C4" s="334"/>
    </row>
    <row r="5" spans="2:3" ht="18.75">
      <c r="B5" s="818" t="s">
        <v>573</v>
      </c>
      <c r="C5" s="818"/>
    </row>
    <row r="6" spans="2:3" ht="4.5" customHeight="1">
      <c r="B6" s="204"/>
      <c r="C6" s="22"/>
    </row>
    <row r="7" spans="2:3" ht="14.25">
      <c r="B7" s="363" t="s">
        <v>235</v>
      </c>
      <c r="C7" s="364" t="s">
        <v>236</v>
      </c>
    </row>
    <row r="8" spans="2:3" ht="14.25">
      <c r="B8" s="363">
        <v>1</v>
      </c>
      <c r="C8" s="363">
        <v>2</v>
      </c>
    </row>
    <row r="9" spans="2:3" ht="15.75">
      <c r="B9" s="819" t="s">
        <v>237</v>
      </c>
      <c r="C9" s="819"/>
    </row>
    <row r="10" spans="2:3" ht="15">
      <c r="B10" s="365" t="s">
        <v>238</v>
      </c>
      <c r="C10" s="365" t="s">
        <v>155</v>
      </c>
    </row>
    <row r="11" spans="2:3" ht="30">
      <c r="B11" s="365" t="s">
        <v>239</v>
      </c>
      <c r="C11" s="365" t="s">
        <v>156</v>
      </c>
    </row>
    <row r="12" spans="2:3" ht="15.75">
      <c r="B12" s="819" t="s">
        <v>240</v>
      </c>
      <c r="C12" s="819"/>
    </row>
    <row r="13" spans="2:3" ht="15">
      <c r="B13" s="365" t="s">
        <v>241</v>
      </c>
      <c r="C13" s="365" t="s">
        <v>157</v>
      </c>
    </row>
    <row r="14" spans="2:3" ht="30">
      <c r="B14" s="365" t="s">
        <v>242</v>
      </c>
      <c r="C14" s="365" t="s">
        <v>158</v>
      </c>
    </row>
    <row r="15" spans="2:3" ht="15">
      <c r="B15" s="365" t="s">
        <v>159</v>
      </c>
      <c r="C15" s="365" t="s">
        <v>160</v>
      </c>
    </row>
    <row r="16" spans="2:3" ht="15">
      <c r="B16" s="365" t="s">
        <v>159</v>
      </c>
      <c r="C16" s="365" t="s">
        <v>161</v>
      </c>
    </row>
    <row r="17" spans="2:3" ht="15.75">
      <c r="B17" s="819" t="s">
        <v>243</v>
      </c>
      <c r="C17" s="819"/>
    </row>
    <row r="18" spans="2:3" ht="33">
      <c r="B18" s="365" t="s">
        <v>244</v>
      </c>
      <c r="C18" s="365" t="s">
        <v>527</v>
      </c>
    </row>
    <row r="19" spans="2:3" ht="15.75" customHeight="1">
      <c r="B19" s="819" t="s">
        <v>245</v>
      </c>
      <c r="C19" s="819"/>
    </row>
    <row r="20" spans="2:3" ht="15">
      <c r="B20" s="365" t="s">
        <v>246</v>
      </c>
      <c r="C20" s="365" t="s">
        <v>162</v>
      </c>
    </row>
    <row r="21" spans="2:3" ht="15.75" customHeight="1">
      <c r="B21" s="819" t="s">
        <v>247</v>
      </c>
      <c r="C21" s="819"/>
    </row>
    <row r="22" spans="2:3" ht="30">
      <c r="B22" s="365" t="s">
        <v>248</v>
      </c>
      <c r="C22" s="365" t="s">
        <v>163</v>
      </c>
    </row>
    <row r="23" spans="2:3" ht="23.25" customHeight="1">
      <c r="B23" s="365" t="s">
        <v>249</v>
      </c>
      <c r="C23" s="365" t="s">
        <v>164</v>
      </c>
    </row>
    <row r="24" spans="2:3" ht="15">
      <c r="B24" s="365" t="s">
        <v>251</v>
      </c>
      <c r="C24" s="365" t="s">
        <v>165</v>
      </c>
    </row>
    <row r="25" spans="2:3" ht="15">
      <c r="B25" s="365" t="s">
        <v>251</v>
      </c>
      <c r="C25" s="365" t="s">
        <v>528</v>
      </c>
    </row>
    <row r="26" spans="2:3" ht="15" customHeight="1">
      <c r="B26" s="204"/>
      <c r="C26" s="22"/>
    </row>
    <row r="27" spans="2:3" ht="15" customHeight="1">
      <c r="B27" s="818" t="s">
        <v>596</v>
      </c>
      <c r="C27" s="818"/>
    </row>
    <row r="28" spans="2:3" ht="4.5" customHeight="1" thickBot="1">
      <c r="B28" s="331"/>
      <c r="C28" s="331"/>
    </row>
    <row r="29" spans="2:3" ht="14.25">
      <c r="B29" s="336" t="s">
        <v>235</v>
      </c>
      <c r="C29" s="337" t="s">
        <v>236</v>
      </c>
    </row>
    <row r="30" spans="2:3" ht="15" thickBot="1">
      <c r="B30" s="338">
        <v>1</v>
      </c>
      <c r="C30" s="339">
        <v>2</v>
      </c>
    </row>
    <row r="31" spans="2:3" ht="15">
      <c r="B31" s="340" t="s">
        <v>166</v>
      </c>
      <c r="C31" s="341" t="s">
        <v>167</v>
      </c>
    </row>
    <row r="32" spans="2:3" ht="15">
      <c r="B32" s="342" t="s">
        <v>168</v>
      </c>
      <c r="C32" s="343" t="s">
        <v>169</v>
      </c>
    </row>
    <row r="33" spans="2:3" ht="15">
      <c r="B33" s="342" t="s">
        <v>170</v>
      </c>
      <c r="C33" s="343" t="s">
        <v>171</v>
      </c>
    </row>
    <row r="34" spans="2:3" ht="15">
      <c r="B34" s="342" t="s">
        <v>172</v>
      </c>
      <c r="C34" s="343" t="s">
        <v>173</v>
      </c>
    </row>
    <row r="35" spans="2:3" ht="15">
      <c r="B35" s="342" t="s">
        <v>174</v>
      </c>
      <c r="C35" s="343" t="s">
        <v>175</v>
      </c>
    </row>
    <row r="36" spans="2:3" ht="15">
      <c r="B36" s="342" t="s">
        <v>176</v>
      </c>
      <c r="C36" s="343" t="s">
        <v>177</v>
      </c>
    </row>
    <row r="37" spans="2:3" ht="15">
      <c r="B37" s="342" t="s">
        <v>178</v>
      </c>
      <c r="C37" s="343" t="s">
        <v>155</v>
      </c>
    </row>
    <row r="38" spans="2:3" ht="15">
      <c r="B38" s="342" t="s">
        <v>179</v>
      </c>
      <c r="C38" s="343" t="s">
        <v>180</v>
      </c>
    </row>
    <row r="39" spans="2:3" ht="15">
      <c r="B39" s="342" t="s">
        <v>181</v>
      </c>
      <c r="C39" s="343" t="s">
        <v>182</v>
      </c>
    </row>
    <row r="40" spans="2:3" ht="15">
      <c r="B40" s="342" t="s">
        <v>183</v>
      </c>
      <c r="C40" s="343" t="s">
        <v>184</v>
      </c>
    </row>
    <row r="41" spans="2:3" ht="15.75" thickBot="1">
      <c r="B41" s="344" t="s">
        <v>185</v>
      </c>
      <c r="C41" s="345" t="s">
        <v>186</v>
      </c>
    </row>
    <row r="42" spans="2:3" ht="15" customHeight="1">
      <c r="B42" s="204"/>
      <c r="C42" s="22"/>
    </row>
    <row r="43" spans="2:3" ht="18.75">
      <c r="B43" s="818" t="s">
        <v>1200</v>
      </c>
      <c r="C43" s="818"/>
    </row>
    <row r="44" spans="2:3" ht="4.5" customHeight="1" thickBot="1">
      <c r="B44" s="331"/>
      <c r="C44" s="331"/>
    </row>
    <row r="45" spans="2:3" ht="14.25">
      <c r="B45" s="336" t="s">
        <v>235</v>
      </c>
      <c r="C45" s="337" t="s">
        <v>236</v>
      </c>
    </row>
    <row r="46" spans="2:3" ht="15" thickBot="1">
      <c r="B46" s="338">
        <v>1</v>
      </c>
      <c r="C46" s="339">
        <v>2</v>
      </c>
    </row>
    <row r="47" spans="2:3" ht="19.5" customHeight="1">
      <c r="B47" s="340" t="s">
        <v>187</v>
      </c>
      <c r="C47" s="341" t="s">
        <v>188</v>
      </c>
    </row>
    <row r="48" spans="2:3" ht="30">
      <c r="B48" s="342" t="s">
        <v>189</v>
      </c>
      <c r="C48" s="343" t="s">
        <v>529</v>
      </c>
    </row>
    <row r="49" spans="2:3" ht="15" customHeight="1">
      <c r="B49" s="342" t="s">
        <v>190</v>
      </c>
      <c r="C49" s="343" t="s">
        <v>530</v>
      </c>
    </row>
    <row r="50" spans="2:3" ht="30">
      <c r="B50" s="342" t="s">
        <v>191</v>
      </c>
      <c r="C50" s="343" t="s">
        <v>192</v>
      </c>
    </row>
    <row r="51" spans="2:3" ht="15" customHeight="1">
      <c r="B51" s="342" t="s">
        <v>193</v>
      </c>
      <c r="C51" s="343" t="s">
        <v>194</v>
      </c>
    </row>
    <row r="52" spans="2:3" ht="17.25" customHeight="1">
      <c r="B52" s="342" t="s">
        <v>195</v>
      </c>
      <c r="C52" s="343" t="s">
        <v>196</v>
      </c>
    </row>
    <row r="53" spans="2:3" ht="33" customHeight="1">
      <c r="B53" s="342" t="s">
        <v>197</v>
      </c>
      <c r="C53" s="343" t="s">
        <v>531</v>
      </c>
    </row>
    <row r="54" spans="2:3" ht="30">
      <c r="B54" s="342" t="s">
        <v>198</v>
      </c>
      <c r="C54" s="343" t="s">
        <v>532</v>
      </c>
    </row>
    <row r="55" spans="2:3" ht="30.75" thickBot="1">
      <c r="B55" s="344" t="s">
        <v>199</v>
      </c>
      <c r="C55" s="345" t="s">
        <v>200</v>
      </c>
    </row>
    <row r="56" spans="2:3" ht="15" customHeight="1">
      <c r="B56" s="204"/>
      <c r="C56" s="22"/>
    </row>
    <row r="57" spans="2:3" ht="18.75">
      <c r="B57" s="818" t="s">
        <v>592</v>
      </c>
      <c r="C57" s="818"/>
    </row>
    <row r="58" spans="2:3" ht="4.5" customHeight="1" thickBot="1">
      <c r="B58" s="331"/>
      <c r="C58" s="331"/>
    </row>
    <row r="59" spans="2:3" ht="14.25">
      <c r="B59" s="336" t="s">
        <v>235</v>
      </c>
      <c r="C59" s="337" t="s">
        <v>236</v>
      </c>
    </row>
    <row r="60" spans="2:3" ht="14.25">
      <c r="B60" s="346">
        <v>1</v>
      </c>
      <c r="C60" s="347">
        <v>2</v>
      </c>
    </row>
    <row r="61" spans="2:3" ht="15">
      <c r="B61" s="348" t="s">
        <v>257</v>
      </c>
      <c r="C61" s="343" t="s">
        <v>201</v>
      </c>
    </row>
    <row r="62" spans="2:3" ht="15">
      <c r="B62" s="348" t="s">
        <v>252</v>
      </c>
      <c r="C62" s="343" t="s">
        <v>202</v>
      </c>
    </row>
    <row r="63" spans="2:3" ht="15">
      <c r="B63" s="348" t="s">
        <v>258</v>
      </c>
      <c r="C63" s="343" t="s">
        <v>203</v>
      </c>
    </row>
    <row r="64" spans="2:3" ht="15">
      <c r="B64" s="348" t="s">
        <v>259</v>
      </c>
      <c r="C64" s="343" t="s">
        <v>204</v>
      </c>
    </row>
    <row r="65" spans="2:3" ht="15">
      <c r="B65" s="348" t="s">
        <v>253</v>
      </c>
      <c r="C65" s="343" t="s">
        <v>205</v>
      </c>
    </row>
    <row r="66" spans="2:3" ht="15">
      <c r="B66" s="348" t="s">
        <v>260</v>
      </c>
      <c r="C66" s="343" t="s">
        <v>206</v>
      </c>
    </row>
    <row r="67" spans="2:3" ht="15">
      <c r="B67" s="348" t="s">
        <v>261</v>
      </c>
      <c r="C67" s="343" t="s">
        <v>207</v>
      </c>
    </row>
    <row r="68" spans="2:3" ht="15">
      <c r="B68" s="348" t="s">
        <v>254</v>
      </c>
      <c r="C68" s="343" t="s">
        <v>208</v>
      </c>
    </row>
    <row r="69" spans="2:3" ht="15">
      <c r="B69" s="348" t="s">
        <v>255</v>
      </c>
      <c r="C69" s="343" t="s">
        <v>209</v>
      </c>
    </row>
    <row r="70" spans="2:3" ht="15">
      <c r="B70" s="348" t="s">
        <v>256</v>
      </c>
      <c r="C70" s="343" t="s">
        <v>210</v>
      </c>
    </row>
    <row r="71" spans="2:3" ht="15">
      <c r="B71" s="348" t="s">
        <v>238</v>
      </c>
      <c r="C71" s="343" t="s">
        <v>533</v>
      </c>
    </row>
    <row r="72" spans="2:3" ht="15.75" thickBot="1">
      <c r="B72" s="349" t="s">
        <v>366</v>
      </c>
      <c r="C72" s="345" t="s">
        <v>211</v>
      </c>
    </row>
    <row r="73" spans="2:3" ht="15" customHeight="1">
      <c r="B73" s="204"/>
      <c r="C73" s="22"/>
    </row>
    <row r="74" spans="2:3" ht="18.75">
      <c r="B74" s="818" t="s">
        <v>1201</v>
      </c>
      <c r="C74" s="818"/>
    </row>
    <row r="75" spans="2:3" ht="4.5" customHeight="1" thickBot="1">
      <c r="B75" s="331"/>
      <c r="C75" s="331"/>
    </row>
    <row r="76" spans="2:3" ht="14.25">
      <c r="B76" s="336" t="s">
        <v>235</v>
      </c>
      <c r="C76" s="337" t="s">
        <v>236</v>
      </c>
    </row>
    <row r="77" spans="2:3" ht="14.25">
      <c r="B77" s="346">
        <v>1</v>
      </c>
      <c r="C77" s="347">
        <v>2</v>
      </c>
    </row>
    <row r="78" spans="2:3" ht="15">
      <c r="B78" s="348" t="s">
        <v>367</v>
      </c>
      <c r="C78" s="343" t="s">
        <v>212</v>
      </c>
    </row>
    <row r="79" spans="2:3" ht="15">
      <c r="B79" s="348" t="s">
        <v>262</v>
      </c>
      <c r="C79" s="343" t="s">
        <v>213</v>
      </c>
    </row>
    <row r="80" spans="2:3" ht="15">
      <c r="B80" s="348" t="s">
        <v>250</v>
      </c>
      <c r="C80" s="343" t="s">
        <v>214</v>
      </c>
    </row>
    <row r="81" spans="2:3" ht="15">
      <c r="B81" s="348" t="s">
        <v>263</v>
      </c>
      <c r="C81" s="343" t="s">
        <v>215</v>
      </c>
    </row>
    <row r="82" spans="2:3" ht="15">
      <c r="B82" s="348" t="s">
        <v>264</v>
      </c>
      <c r="C82" s="343" t="s">
        <v>216</v>
      </c>
    </row>
    <row r="83" spans="2:3" ht="15.75" thickBot="1">
      <c r="B83" s="366" t="s">
        <v>265</v>
      </c>
      <c r="C83" s="345" t="s">
        <v>217</v>
      </c>
    </row>
    <row r="84" spans="2:3" ht="12.75">
      <c r="B84" s="350"/>
      <c r="C84" s="22"/>
    </row>
    <row r="85" spans="2:3" ht="12.75">
      <c r="B85" s="150" t="s">
        <v>365</v>
      </c>
      <c r="C85" s="22"/>
    </row>
    <row r="86" spans="2:3" ht="6" customHeight="1">
      <c r="B86" s="22"/>
      <c r="C86" s="22"/>
    </row>
  </sheetData>
  <sheetProtection sheet="1" formatCells="0" formatColumns="0" formatRows="0" insertColumns="0" insertRows="0" insertHyperlinks="0" deleteColumns="0" deleteRows="0" sort="0" autoFilter="0" pivotTables="0"/>
  <mergeCells count="12">
    <mergeCell ref="B74:C74"/>
    <mergeCell ref="B9:C9"/>
    <mergeCell ref="B12:C12"/>
    <mergeCell ref="B19:C19"/>
    <mergeCell ref="B27:C27"/>
    <mergeCell ref="B21:C21"/>
    <mergeCell ref="B2:C2"/>
    <mergeCell ref="B3:C3"/>
    <mergeCell ref="B5:C5"/>
    <mergeCell ref="B17:C17"/>
    <mergeCell ref="B43:C43"/>
    <mergeCell ref="B57:C5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Лист6">
    <tabColor indexed="20"/>
  </sheetPr>
  <dimension ref="B2:C36"/>
  <sheetViews>
    <sheetView zoomScalePageLayoutView="0" workbookViewId="0" topLeftCell="A1">
      <selection activeCell="A1" sqref="A1"/>
    </sheetView>
  </sheetViews>
  <sheetFormatPr defaultColWidth="9.00390625" defaultRowHeight="12.75"/>
  <cols>
    <col min="1" max="1" width="1.12109375" style="1" customWidth="1"/>
    <col min="2" max="2" width="38.00390625" style="1" customWidth="1"/>
    <col min="3" max="3" width="38.875" style="1" customWidth="1"/>
    <col min="4" max="16384" width="9.125" style="1" customWidth="1"/>
  </cols>
  <sheetData>
    <row r="1" ht="7.5" customHeight="1"/>
    <row r="2" spans="2:3" ht="12.75">
      <c r="B2" s="820" t="s">
        <v>1207</v>
      </c>
      <c r="C2" s="821"/>
    </row>
    <row r="3" spans="2:3" ht="13.5" thickBot="1">
      <c r="B3" s="351"/>
      <c r="C3" s="22"/>
    </row>
    <row r="4" spans="2:3" ht="13.5" thickBot="1">
      <c r="B4" s="352" t="s">
        <v>573</v>
      </c>
      <c r="C4" s="353" t="s">
        <v>1200</v>
      </c>
    </row>
    <row r="5" spans="2:3" ht="15">
      <c r="B5" s="354" t="s">
        <v>574</v>
      </c>
      <c r="C5" s="355" t="s">
        <v>575</v>
      </c>
    </row>
    <row r="6" spans="2:3" ht="15">
      <c r="B6" s="342" t="s">
        <v>576</v>
      </c>
      <c r="C6" s="343" t="s">
        <v>218</v>
      </c>
    </row>
    <row r="7" spans="2:3" ht="15">
      <c r="B7" s="342" t="s">
        <v>577</v>
      </c>
      <c r="C7" s="343" t="s">
        <v>578</v>
      </c>
    </row>
    <row r="8" spans="2:3" ht="15">
      <c r="B8" s="342" t="s">
        <v>579</v>
      </c>
      <c r="C8" s="343" t="s">
        <v>219</v>
      </c>
    </row>
    <row r="9" spans="2:3" ht="15">
      <c r="B9" s="342" t="s">
        <v>580</v>
      </c>
      <c r="C9" s="343" t="s">
        <v>581</v>
      </c>
    </row>
    <row r="10" spans="2:3" ht="15">
      <c r="B10" s="342" t="s">
        <v>582</v>
      </c>
      <c r="C10" s="343" t="s">
        <v>220</v>
      </c>
    </row>
    <row r="11" spans="2:3" ht="15">
      <c r="B11" s="342" t="s">
        <v>583</v>
      </c>
      <c r="C11" s="343" t="s">
        <v>584</v>
      </c>
    </row>
    <row r="12" spans="2:3" ht="15">
      <c r="B12" s="342" t="s">
        <v>585</v>
      </c>
      <c r="C12" s="343" t="s">
        <v>221</v>
      </c>
    </row>
    <row r="13" spans="2:3" ht="15">
      <c r="B13" s="342" t="s">
        <v>586</v>
      </c>
      <c r="C13" s="343" t="s">
        <v>587</v>
      </c>
    </row>
    <row r="14" spans="2:3" ht="15">
      <c r="B14" s="342" t="s">
        <v>588</v>
      </c>
      <c r="C14" s="343" t="s">
        <v>222</v>
      </c>
    </row>
    <row r="15" spans="2:3" ht="15">
      <c r="B15" s="342" t="s">
        <v>589</v>
      </c>
      <c r="C15" s="343" t="s">
        <v>590</v>
      </c>
    </row>
    <row r="16" spans="2:3" ht="15">
      <c r="B16" s="342" t="s">
        <v>591</v>
      </c>
      <c r="C16" s="343" t="s">
        <v>223</v>
      </c>
    </row>
    <row r="17" spans="2:3" ht="15">
      <c r="B17" s="342" t="s">
        <v>224</v>
      </c>
      <c r="C17" s="343" t="s">
        <v>225</v>
      </c>
    </row>
    <row r="18" spans="2:3" ht="45.75" thickBot="1">
      <c r="B18" s="344" t="s">
        <v>226</v>
      </c>
      <c r="C18" s="345" t="s">
        <v>227</v>
      </c>
    </row>
    <row r="19" spans="2:3" ht="13.5" thickBot="1">
      <c r="B19" s="151"/>
      <c r="C19" s="150"/>
    </row>
    <row r="20" spans="2:3" ht="13.5" thickBot="1">
      <c r="B20" s="352" t="s">
        <v>573</v>
      </c>
      <c r="C20" s="353" t="s">
        <v>592</v>
      </c>
    </row>
    <row r="21" spans="2:3" ht="15">
      <c r="B21" s="356" t="s">
        <v>593</v>
      </c>
      <c r="C21" s="357" t="s">
        <v>594</v>
      </c>
    </row>
    <row r="22" spans="2:3" ht="18.75" thickBot="1">
      <c r="B22" s="358" t="s">
        <v>595</v>
      </c>
      <c r="C22" s="359" t="s">
        <v>228</v>
      </c>
    </row>
    <row r="23" spans="2:3" ht="13.5" thickBot="1">
      <c r="B23" s="151"/>
      <c r="C23" s="150"/>
    </row>
    <row r="24" spans="2:3" ht="13.5" thickBot="1">
      <c r="B24" s="352" t="s">
        <v>573</v>
      </c>
      <c r="C24" s="353" t="s">
        <v>596</v>
      </c>
    </row>
    <row r="25" spans="2:3" ht="30.75" thickBot="1">
      <c r="B25" s="360" t="s">
        <v>229</v>
      </c>
      <c r="C25" s="361" t="s">
        <v>230</v>
      </c>
    </row>
    <row r="26" spans="2:3" ht="13.5" thickBot="1">
      <c r="B26" s="151"/>
      <c r="C26" s="150"/>
    </row>
    <row r="27" spans="2:3" ht="26.25" thickBot="1">
      <c r="B27" s="352" t="s">
        <v>573</v>
      </c>
      <c r="C27" s="353" t="s">
        <v>1201</v>
      </c>
    </row>
    <row r="28" spans="2:3" ht="15">
      <c r="B28" s="356" t="s">
        <v>362</v>
      </c>
      <c r="C28" s="357" t="s">
        <v>363</v>
      </c>
    </row>
    <row r="29" spans="2:3" ht="15.75" thickBot="1">
      <c r="B29" s="358" t="s">
        <v>364</v>
      </c>
      <c r="C29" s="359" t="s">
        <v>534</v>
      </c>
    </row>
    <row r="30" spans="2:3" ht="13.5" thickBot="1">
      <c r="B30" s="280"/>
      <c r="C30" s="280"/>
    </row>
    <row r="31" spans="2:3" ht="27.75" thickBot="1">
      <c r="B31" s="352" t="s">
        <v>596</v>
      </c>
      <c r="C31" s="353" t="s">
        <v>231</v>
      </c>
    </row>
    <row r="32" spans="2:3" ht="15">
      <c r="B32" s="356" t="s">
        <v>597</v>
      </c>
      <c r="C32" s="357" t="s">
        <v>598</v>
      </c>
    </row>
    <row r="33" spans="2:3" ht="15.75" thickBot="1">
      <c r="B33" s="358" t="s">
        <v>599</v>
      </c>
      <c r="C33" s="359" t="s">
        <v>600</v>
      </c>
    </row>
    <row r="34" spans="2:3" ht="12.75">
      <c r="B34" s="350"/>
      <c r="C34" s="22"/>
    </row>
    <row r="35" spans="2:3" ht="12.75">
      <c r="B35" s="808" t="s">
        <v>365</v>
      </c>
      <c r="C35" s="808"/>
    </row>
    <row r="36" spans="2:3" ht="45.75" customHeight="1">
      <c r="B36" s="822" t="s">
        <v>232</v>
      </c>
      <c r="C36" s="822"/>
    </row>
  </sheetData>
  <sheetProtection sheet="1" formatCells="0" formatColumns="0" formatRows="0" insertColumns="0" insertRows="0" insertHyperlinks="0" deleteColumns="0" deleteRows="0" sort="0" autoFilter="0" pivotTables="0"/>
  <mergeCells count="3">
    <mergeCell ref="B2:C2"/>
    <mergeCell ref="B35:C35"/>
    <mergeCell ref="B36:C36"/>
  </mergeCells>
  <printOptions/>
  <pageMargins left="0.7480314960629921" right="0.7480314960629921" top="0.5905511811023623"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P131"/>
  <sheetViews>
    <sheetView showGridLines="0" zoomScaleSheetLayoutView="100" workbookViewId="0" topLeftCell="A1">
      <selection activeCell="F20" sqref="F20"/>
    </sheetView>
  </sheetViews>
  <sheetFormatPr defaultColWidth="9.00390625" defaultRowHeight="11.25" customHeight="1"/>
  <cols>
    <col min="1" max="1" width="15.375" style="2" customWidth="1"/>
    <col min="2" max="3" width="8.375" style="2" customWidth="1"/>
    <col min="4" max="4" width="11.00390625" style="2" customWidth="1"/>
    <col min="5" max="5" width="6.75390625" style="2" customWidth="1"/>
    <col min="6" max="7" width="21.00390625" style="2" customWidth="1"/>
    <col min="8" max="8" width="9.125" style="19" customWidth="1"/>
    <col min="9" max="9" width="10.125" style="2" customWidth="1"/>
    <col min="10" max="11" width="18.75390625" style="2" customWidth="1"/>
    <col min="12" max="12" width="9.125" style="2" customWidth="1"/>
    <col min="13" max="13" width="17.125" style="2" customWidth="1"/>
    <col min="14" max="14" width="17.25390625" style="2" customWidth="1"/>
    <col min="15" max="16384" width="9.125" style="2" customWidth="1"/>
  </cols>
  <sheetData>
    <row r="1" spans="1:16" s="10" customFormat="1" ht="22.5" customHeight="1">
      <c r="A1" s="515" t="s">
        <v>70</v>
      </c>
      <c r="B1" s="516"/>
      <c r="C1" s="516"/>
      <c r="D1" s="516"/>
      <c r="E1" s="516"/>
      <c r="F1" s="516"/>
      <c r="G1" s="516"/>
      <c r="H1" s="516"/>
      <c r="I1" s="302"/>
      <c r="J1" s="302"/>
      <c r="K1" s="302"/>
      <c r="L1" s="302"/>
      <c r="P1" s="126"/>
    </row>
    <row r="2" spans="1:16" s="10" customFormat="1" ht="11.25" customHeight="1">
      <c r="A2" s="516"/>
      <c r="B2" s="516"/>
      <c r="C2" s="516"/>
      <c r="D2" s="516"/>
      <c r="E2" s="516"/>
      <c r="F2" s="516"/>
      <c r="G2" s="516"/>
      <c r="H2" s="516"/>
      <c r="I2" s="302"/>
      <c r="J2" s="302"/>
      <c r="K2" s="302"/>
      <c r="L2" s="302"/>
      <c r="P2" s="126"/>
    </row>
    <row r="3" spans="1:16" s="10" customFormat="1" ht="12.75" customHeight="1">
      <c r="A3" s="516"/>
      <c r="B3" s="516"/>
      <c r="C3" s="516"/>
      <c r="D3" s="516"/>
      <c r="E3" s="516"/>
      <c r="F3" s="516"/>
      <c r="G3" s="516"/>
      <c r="H3" s="516"/>
      <c r="I3" s="302"/>
      <c r="J3" s="302"/>
      <c r="K3" s="302"/>
      <c r="L3" s="302"/>
      <c r="P3" s="126"/>
    </row>
    <row r="4" spans="1:16" s="10" customFormat="1" ht="15" customHeight="1">
      <c r="A4" s="516"/>
      <c r="B4" s="516"/>
      <c r="C4" s="516"/>
      <c r="D4" s="516"/>
      <c r="E4" s="516"/>
      <c r="F4" s="516"/>
      <c r="G4" s="516"/>
      <c r="H4" s="516"/>
      <c r="I4" s="302"/>
      <c r="J4" s="302"/>
      <c r="K4" s="302"/>
      <c r="L4" s="302"/>
      <c r="P4" s="126"/>
    </row>
    <row r="5" spans="1:16" s="10" customFormat="1" ht="13.5" customHeight="1">
      <c r="A5" s="516"/>
      <c r="B5" s="516"/>
      <c r="C5" s="516"/>
      <c r="D5" s="516"/>
      <c r="E5" s="516"/>
      <c r="F5" s="516"/>
      <c r="G5" s="516"/>
      <c r="H5" s="516"/>
      <c r="I5" s="302"/>
      <c r="J5" s="302"/>
      <c r="K5" s="302"/>
      <c r="L5" s="302"/>
      <c r="P5" s="126"/>
    </row>
    <row r="6" spans="1:16" s="10" customFormat="1" ht="32.25" customHeight="1">
      <c r="A6" s="516"/>
      <c r="B6" s="516"/>
      <c r="C6" s="516"/>
      <c r="D6" s="516"/>
      <c r="E6" s="516"/>
      <c r="F6" s="516"/>
      <c r="G6" s="516"/>
      <c r="H6" s="516"/>
      <c r="I6" s="302"/>
      <c r="J6" s="302"/>
      <c r="K6" s="302"/>
      <c r="L6" s="302"/>
      <c r="M6" s="126"/>
      <c r="N6" s="126"/>
      <c r="O6" s="126"/>
      <c r="P6" s="126"/>
    </row>
    <row r="7" spans="1:16" s="10" customFormat="1" ht="15" customHeight="1">
      <c r="A7" s="303"/>
      <c r="B7" s="303"/>
      <c r="C7" s="303"/>
      <c r="D7" s="304"/>
      <c r="E7" s="305"/>
      <c r="F7" s="305"/>
      <c r="G7" s="305"/>
      <c r="H7" s="19"/>
      <c r="I7" s="302"/>
      <c r="J7" s="302"/>
      <c r="K7" s="302"/>
      <c r="L7" s="302"/>
      <c r="M7" s="126"/>
      <c r="N7" s="126"/>
      <c r="O7" s="126"/>
      <c r="P7" s="126"/>
    </row>
    <row r="8" spans="1:16" s="10" customFormat="1" ht="15" customHeight="1" thickBot="1">
      <c r="A8" s="303"/>
      <c r="B8" s="303"/>
      <c r="C8" s="303"/>
      <c r="D8" s="304"/>
      <c r="G8" s="149" t="s">
        <v>572</v>
      </c>
      <c r="H8" s="19"/>
      <c r="I8" s="302"/>
      <c r="J8" s="302"/>
      <c r="K8" s="302"/>
      <c r="L8" s="302"/>
      <c r="M8" s="126"/>
      <c r="N8" s="126"/>
      <c r="O8" s="126"/>
      <c r="P8" s="126"/>
    </row>
    <row r="9" spans="1:16" s="10" customFormat="1" ht="15" customHeight="1" thickBot="1">
      <c r="A9" s="303"/>
      <c r="B9" s="303"/>
      <c r="C9" s="303"/>
      <c r="D9" s="304"/>
      <c r="E9" s="108" t="s">
        <v>553</v>
      </c>
      <c r="F9" s="531" t="s">
        <v>570</v>
      </c>
      <c r="G9" s="531" t="s">
        <v>571</v>
      </c>
      <c r="H9" s="19"/>
      <c r="L9" s="126"/>
      <c r="M9" s="126"/>
      <c r="N9" s="126"/>
      <c r="O9" s="126"/>
      <c r="P9" s="126"/>
    </row>
    <row r="10" spans="1:16" s="10" customFormat="1" ht="15" customHeight="1" thickBot="1">
      <c r="A10" s="303"/>
      <c r="B10" s="303"/>
      <c r="C10" s="303"/>
      <c r="D10" s="304"/>
      <c r="E10" s="298">
        <v>2022</v>
      </c>
      <c r="F10" s="532"/>
      <c r="G10" s="533"/>
      <c r="H10" s="19"/>
      <c r="L10" s="126"/>
      <c r="M10" s="126"/>
      <c r="N10" s="126"/>
      <c r="O10" s="126"/>
      <c r="P10" s="126"/>
    </row>
    <row r="11" spans="1:16" s="10" customFormat="1" ht="15" customHeight="1">
      <c r="A11" s="303"/>
      <c r="B11" s="303"/>
      <c r="C11" s="303"/>
      <c r="D11" s="304"/>
      <c r="F11" s="306">
        <v>1</v>
      </c>
      <c r="G11" s="306">
        <v>2</v>
      </c>
      <c r="H11" s="19"/>
      <c r="L11" s="126"/>
      <c r="M11" s="126"/>
      <c r="N11" s="126"/>
      <c r="O11" s="126"/>
      <c r="P11" s="126"/>
    </row>
    <row r="12" spans="1:16" s="10" customFormat="1" ht="11.25" customHeight="1">
      <c r="A12" s="17"/>
      <c r="B12" s="17"/>
      <c r="C12" s="17"/>
      <c r="D12" s="517" t="s">
        <v>681</v>
      </c>
      <c r="E12" s="518"/>
      <c r="F12" s="216">
        <f>IF(F13="",VLOOKUP($E$9,$E$116:$G$127,2,0),F13)</f>
        <v>44562</v>
      </c>
      <c r="G12" s="216">
        <f>IF(G13="",VLOOKUP($E$9,$E$116:$G$127,3,0),G13)</f>
        <v>44926</v>
      </c>
      <c r="H12" s="19"/>
      <c r="L12" s="126"/>
      <c r="M12" s="126"/>
      <c r="N12" s="126"/>
      <c r="O12" s="126"/>
      <c r="P12" s="126"/>
    </row>
    <row r="13" spans="4:16" s="10" customFormat="1" ht="18.75" customHeight="1">
      <c r="D13" s="529" t="s">
        <v>682</v>
      </c>
      <c r="E13" s="530"/>
      <c r="F13" s="139"/>
      <c r="G13" s="139"/>
      <c r="H13" s="19"/>
      <c r="L13" s="126">
        <f>MONTH(F12)</f>
        <v>1</v>
      </c>
      <c r="M13" s="126" t="str">
        <f>VLOOKUP(L13,$A$115:$B$126,2,0)</f>
        <v>январь</v>
      </c>
      <c r="N13" s="126">
        <f>MONTH(G12)</f>
        <v>12</v>
      </c>
      <c r="O13" s="126" t="str">
        <f>VLOOKUP(N13,$A$115:$B$126,2,0)</f>
        <v>декабрь</v>
      </c>
      <c r="P13" s="126">
        <f>YEAR(G12)</f>
        <v>2022</v>
      </c>
    </row>
    <row r="14" spans="5:16" s="10" customFormat="1" ht="8.25" customHeight="1">
      <c r="E14" s="519"/>
      <c r="F14" s="519"/>
      <c r="G14" s="519"/>
      <c r="H14" s="19"/>
      <c r="L14" s="126"/>
      <c r="M14" s="126"/>
      <c r="N14" s="126"/>
      <c r="O14" s="126"/>
      <c r="P14" s="126"/>
    </row>
    <row r="15" spans="1:12" s="10" customFormat="1" ht="11.25" customHeight="1">
      <c r="A15" s="11"/>
      <c r="B15" s="11"/>
      <c r="C15" s="11"/>
      <c r="D15" s="11"/>
      <c r="E15" s="11"/>
      <c r="F15" s="534" t="s">
        <v>325</v>
      </c>
      <c r="G15" s="534"/>
      <c r="H15" s="19"/>
      <c r="L15" s="126"/>
    </row>
    <row r="16" spans="1:16" s="10" customFormat="1" ht="33" customHeight="1">
      <c r="A16" s="11"/>
      <c r="B16" s="11"/>
      <c r="C16" s="11"/>
      <c r="D16" s="11"/>
      <c r="E16" s="11"/>
      <c r="F16" s="528" t="s">
        <v>945</v>
      </c>
      <c r="G16" s="528"/>
      <c r="H16" s="19"/>
      <c r="L16" s="126"/>
      <c r="P16" s="126"/>
    </row>
    <row r="17" spans="1:16" s="10" customFormat="1" ht="11.25" customHeight="1">
      <c r="A17" s="11"/>
      <c r="B17" s="11"/>
      <c r="C17" s="11"/>
      <c r="D17" s="11"/>
      <c r="E17" s="11"/>
      <c r="F17" s="508"/>
      <c r="G17" s="508"/>
      <c r="H17" s="19"/>
      <c r="L17" s="126"/>
      <c r="P17" s="126"/>
    </row>
    <row r="18" spans="1:16" s="10" customFormat="1" ht="12.75" customHeight="1">
      <c r="A18" s="509" t="s">
        <v>76</v>
      </c>
      <c r="B18" s="510"/>
      <c r="C18" s="510"/>
      <c r="D18" s="510"/>
      <c r="E18" s="510"/>
      <c r="F18" s="510"/>
      <c r="G18" s="510"/>
      <c r="H18" s="19"/>
      <c r="L18" s="126"/>
      <c r="P18" s="126"/>
    </row>
    <row r="19" spans="1:16" s="10" customFormat="1" ht="33" customHeight="1">
      <c r="A19" s="11"/>
      <c r="B19" s="155" t="s">
        <v>554</v>
      </c>
      <c r="C19" s="511">
        <f>G12</f>
        <v>44926</v>
      </c>
      <c r="D19" s="511"/>
      <c r="E19" s="511"/>
      <c r="F19" s="511"/>
      <c r="G19" s="11"/>
      <c r="H19" s="19"/>
      <c r="L19" s="126"/>
      <c r="P19" s="126"/>
    </row>
    <row r="20" spans="1:16" s="10" customFormat="1" ht="24" customHeight="1">
      <c r="A20" s="4"/>
      <c r="B20" s="11"/>
      <c r="C20" s="11"/>
      <c r="D20" s="11"/>
      <c r="E20" s="11"/>
      <c r="F20" s="11"/>
      <c r="G20" s="11"/>
      <c r="H20" s="19"/>
      <c r="L20" s="126"/>
      <c r="P20" s="126"/>
    </row>
    <row r="21" spans="1:16" s="10" customFormat="1" ht="13.5" customHeight="1">
      <c r="A21" s="471" t="s">
        <v>323</v>
      </c>
      <c r="B21" s="472"/>
      <c r="C21" s="472"/>
      <c r="D21" s="449" t="s">
        <v>1215</v>
      </c>
      <c r="E21" s="450"/>
      <c r="F21" s="450"/>
      <c r="G21" s="451"/>
      <c r="H21" s="19"/>
      <c r="L21" s="126"/>
      <c r="M21" s="126"/>
      <c r="N21" s="126"/>
      <c r="O21" s="126"/>
      <c r="P21" s="126"/>
    </row>
    <row r="22" spans="1:16" s="10" customFormat="1" ht="13.5" customHeight="1">
      <c r="A22" s="471" t="s">
        <v>314</v>
      </c>
      <c r="B22" s="472"/>
      <c r="C22" s="472"/>
      <c r="D22" s="449">
        <v>100347020</v>
      </c>
      <c r="E22" s="450"/>
      <c r="F22" s="450"/>
      <c r="G22" s="451"/>
      <c r="H22" s="19"/>
      <c r="L22" s="126"/>
      <c r="M22" s="126"/>
      <c r="N22" s="126"/>
      <c r="O22" s="126"/>
      <c r="P22" s="126"/>
    </row>
    <row r="23" spans="1:16" s="10" customFormat="1" ht="13.5" customHeight="1">
      <c r="A23" s="471" t="s">
        <v>1164</v>
      </c>
      <c r="B23" s="472"/>
      <c r="C23" s="472"/>
      <c r="D23" s="449" t="s">
        <v>1220</v>
      </c>
      <c r="E23" s="450"/>
      <c r="F23" s="450"/>
      <c r="G23" s="451"/>
      <c r="H23" s="19"/>
      <c r="L23" s="126"/>
      <c r="M23" s="126"/>
      <c r="N23" s="126"/>
      <c r="O23" s="126"/>
      <c r="P23" s="126"/>
    </row>
    <row r="24" spans="1:16" s="10" customFormat="1" ht="13.5" customHeight="1">
      <c r="A24" s="471" t="s">
        <v>315</v>
      </c>
      <c r="B24" s="472"/>
      <c r="C24" s="472"/>
      <c r="D24" s="449" t="s">
        <v>1216</v>
      </c>
      <c r="E24" s="450"/>
      <c r="F24" s="450"/>
      <c r="G24" s="451"/>
      <c r="H24" s="19"/>
      <c r="L24" s="126"/>
      <c r="M24" s="126"/>
      <c r="N24" s="126"/>
      <c r="O24" s="126"/>
      <c r="P24" s="126"/>
    </row>
    <row r="25" spans="1:16" s="10" customFormat="1" ht="13.5" customHeight="1">
      <c r="A25" s="471" t="s">
        <v>316</v>
      </c>
      <c r="B25" s="472"/>
      <c r="C25" s="472"/>
      <c r="D25" s="449" t="s">
        <v>1219</v>
      </c>
      <c r="E25" s="450"/>
      <c r="F25" s="450"/>
      <c r="G25" s="451"/>
      <c r="H25" s="19"/>
      <c r="K25" s="149"/>
      <c r="L25" s="126"/>
      <c r="M25" s="126"/>
      <c r="N25" s="126"/>
      <c r="O25" s="126"/>
      <c r="P25" s="126"/>
    </row>
    <row r="26" spans="1:16" s="10" customFormat="1" ht="13.5" customHeight="1">
      <c r="A26" s="471" t="s">
        <v>317</v>
      </c>
      <c r="B26" s="472"/>
      <c r="C26" s="472"/>
      <c r="D26" s="449" t="s">
        <v>1217</v>
      </c>
      <c r="E26" s="450"/>
      <c r="F26" s="450"/>
      <c r="G26" s="451"/>
      <c r="H26" s="19"/>
      <c r="I26" s="153"/>
      <c r="J26" s="470"/>
      <c r="K26" s="470"/>
      <c r="L26" s="126"/>
      <c r="M26" s="126"/>
      <c r="N26" s="126"/>
      <c r="O26" s="126"/>
      <c r="P26" s="126"/>
    </row>
    <row r="27" spans="1:16" s="10" customFormat="1" ht="13.5" customHeight="1">
      <c r="A27" s="471" t="s">
        <v>324</v>
      </c>
      <c r="B27" s="472"/>
      <c r="C27" s="472"/>
      <c r="D27" s="449" t="s">
        <v>1218</v>
      </c>
      <c r="E27" s="450"/>
      <c r="F27" s="450"/>
      <c r="G27" s="451"/>
      <c r="H27" s="19"/>
      <c r="J27" s="470"/>
      <c r="K27" s="470"/>
      <c r="L27" s="126"/>
      <c r="M27" s="126"/>
      <c r="N27" s="126"/>
      <c r="O27" s="126"/>
      <c r="P27" s="126"/>
    </row>
    <row r="28" spans="1:8" s="10" customFormat="1" ht="9" customHeight="1">
      <c r="A28" s="11"/>
      <c r="B28" s="11"/>
      <c r="C28" s="11"/>
      <c r="D28" s="15"/>
      <c r="E28" s="307"/>
      <c r="F28" s="11"/>
      <c r="G28" s="11"/>
      <c r="H28" s="19"/>
    </row>
    <row r="29" spans="1:16" s="10" customFormat="1" ht="12.75" customHeight="1">
      <c r="A29" s="11"/>
      <c r="B29" s="11"/>
      <c r="C29" s="485" t="s">
        <v>326</v>
      </c>
      <c r="D29" s="485"/>
      <c r="E29" s="482"/>
      <c r="F29" s="483"/>
      <c r="G29" s="11"/>
      <c r="H29" s="19"/>
      <c r="I29" s="140"/>
      <c r="J29" s="154"/>
      <c r="K29" s="154"/>
      <c r="L29" s="126"/>
      <c r="M29" s="126" t="e">
        <f>VLOOKUP(L29,#REF!,2,0)</f>
        <v>#REF!</v>
      </c>
      <c r="N29" s="126">
        <f>MONTH(K29)</f>
        <v>1</v>
      </c>
      <c r="O29" s="126" t="e">
        <f>VLOOKUP(N29,#REF!,2,0)</f>
        <v>#REF!</v>
      </c>
      <c r="P29" s="126">
        <f>YEAR(K29)</f>
        <v>1900</v>
      </c>
    </row>
    <row r="30" spans="1:16" s="10" customFormat="1" ht="12.75" customHeight="1">
      <c r="A30" s="11"/>
      <c r="B30" s="11"/>
      <c r="C30" s="485" t="s">
        <v>327</v>
      </c>
      <c r="D30" s="485"/>
      <c r="E30" s="482"/>
      <c r="F30" s="483"/>
      <c r="G30" s="11"/>
      <c r="H30" s="19"/>
      <c r="I30" s="141"/>
      <c r="J30" s="154"/>
      <c r="K30" s="154"/>
      <c r="L30" s="126"/>
      <c r="M30" s="126"/>
      <c r="N30" s="126"/>
      <c r="O30" s="126"/>
      <c r="P30" s="126"/>
    </row>
    <row r="31" spans="1:8" s="10" customFormat="1" ht="12.75" customHeight="1">
      <c r="A31" s="11"/>
      <c r="B31" s="11"/>
      <c r="C31" s="485" t="s">
        <v>328</v>
      </c>
      <c r="D31" s="485"/>
      <c r="E31" s="482"/>
      <c r="F31" s="483"/>
      <c r="G31" s="11"/>
      <c r="H31" s="19"/>
    </row>
    <row r="32" spans="1:8" s="10" customFormat="1" ht="9" customHeight="1">
      <c r="A32" s="11"/>
      <c r="B32" s="11"/>
      <c r="C32" s="11"/>
      <c r="D32" s="11"/>
      <c r="E32" s="15"/>
      <c r="F32" s="15"/>
      <c r="G32" s="299"/>
      <c r="H32" s="19"/>
    </row>
    <row r="33" spans="1:7" ht="37.5" customHeight="1">
      <c r="A33" s="484" t="s">
        <v>357</v>
      </c>
      <c r="B33" s="484"/>
      <c r="C33" s="484"/>
      <c r="D33" s="484"/>
      <c r="E33" s="308" t="s">
        <v>291</v>
      </c>
      <c r="F33" s="309">
        <f>G12</f>
        <v>44926</v>
      </c>
      <c r="G33" s="309">
        <f>DATE(YEAR(G12),MONTH(0),DAY(0))</f>
        <v>44561</v>
      </c>
    </row>
    <row r="34" spans="1:7" ht="18.75" customHeight="1">
      <c r="A34" s="495">
        <v>1</v>
      </c>
      <c r="B34" s="496"/>
      <c r="C34" s="496"/>
      <c r="D34" s="497"/>
      <c r="E34" s="300">
        <v>2</v>
      </c>
      <c r="F34" s="300">
        <v>3</v>
      </c>
      <c r="G34" s="300">
        <v>4</v>
      </c>
    </row>
    <row r="35" spans="1:8" ht="15.75" customHeight="1">
      <c r="A35" s="498" t="s">
        <v>1165</v>
      </c>
      <c r="B35" s="499"/>
      <c r="C35" s="499"/>
      <c r="D35" s="500"/>
      <c r="E35" s="310"/>
      <c r="F35" s="311"/>
      <c r="G35" s="311"/>
      <c r="H35" s="20"/>
    </row>
    <row r="36" spans="1:7" ht="15.75" customHeight="1">
      <c r="A36" s="461" t="s">
        <v>1166</v>
      </c>
      <c r="B36" s="462"/>
      <c r="C36" s="462"/>
      <c r="D36" s="463"/>
      <c r="E36" s="310">
        <v>110</v>
      </c>
      <c r="F36" s="89">
        <v>12022</v>
      </c>
      <c r="G36" s="89">
        <v>6414</v>
      </c>
    </row>
    <row r="37" spans="1:7" ht="15.75" customHeight="1">
      <c r="A37" s="461" t="s">
        <v>1167</v>
      </c>
      <c r="B37" s="462"/>
      <c r="C37" s="462"/>
      <c r="D37" s="463"/>
      <c r="E37" s="310">
        <v>120</v>
      </c>
      <c r="F37" s="89">
        <v>15</v>
      </c>
      <c r="G37" s="89">
        <v>18</v>
      </c>
    </row>
    <row r="38" spans="1:8" ht="15.75" customHeight="1">
      <c r="A38" s="479" t="s">
        <v>1168</v>
      </c>
      <c r="B38" s="480"/>
      <c r="C38" s="480"/>
      <c r="D38" s="481"/>
      <c r="E38" s="312">
        <v>130</v>
      </c>
      <c r="F38" s="105">
        <f>SUM(F39:F42)</f>
        <v>0</v>
      </c>
      <c r="G38" s="105">
        <f>SUM(G39:G42)</f>
        <v>0</v>
      </c>
      <c r="H38" s="20"/>
    </row>
    <row r="39" spans="1:7" ht="15.75" customHeight="1">
      <c r="A39" s="505" t="s">
        <v>269</v>
      </c>
      <c r="B39" s="506"/>
      <c r="C39" s="506"/>
      <c r="D39" s="507"/>
      <c r="E39" s="312"/>
      <c r="F39" s="425">
        <v>0</v>
      </c>
      <c r="G39" s="425">
        <v>0</v>
      </c>
    </row>
    <row r="40" spans="1:7" ht="15.75" customHeight="1">
      <c r="A40" s="476" t="s">
        <v>1169</v>
      </c>
      <c r="B40" s="477"/>
      <c r="C40" s="477"/>
      <c r="D40" s="478"/>
      <c r="E40" s="313">
        <v>131</v>
      </c>
      <c r="F40" s="421">
        <v>0</v>
      </c>
      <c r="G40" s="421">
        <v>0</v>
      </c>
    </row>
    <row r="41" spans="1:7" ht="15.75" customHeight="1">
      <c r="A41" s="492" t="s">
        <v>1170</v>
      </c>
      <c r="B41" s="493"/>
      <c r="C41" s="493"/>
      <c r="D41" s="494"/>
      <c r="E41" s="313">
        <v>132</v>
      </c>
      <c r="F41" s="91">
        <v>0</v>
      </c>
      <c r="G41" s="91">
        <v>0</v>
      </c>
    </row>
    <row r="42" spans="1:7" ht="24" customHeight="1">
      <c r="A42" s="512" t="s">
        <v>1171</v>
      </c>
      <c r="B42" s="513"/>
      <c r="C42" s="513"/>
      <c r="D42" s="514"/>
      <c r="E42" s="310">
        <v>133</v>
      </c>
      <c r="F42" s="89">
        <v>0</v>
      </c>
      <c r="G42" s="89">
        <v>0</v>
      </c>
    </row>
    <row r="43" spans="1:7" ht="15.75" customHeight="1">
      <c r="A43" s="452" t="s">
        <v>1172</v>
      </c>
      <c r="B43" s="453"/>
      <c r="C43" s="453"/>
      <c r="D43" s="454"/>
      <c r="E43" s="310">
        <v>140</v>
      </c>
      <c r="F43" s="89">
        <v>0</v>
      </c>
      <c r="G43" s="89">
        <v>109</v>
      </c>
    </row>
    <row r="44" spans="1:11" ht="15.75" customHeight="1" thickBot="1">
      <c r="A44" s="452" t="s">
        <v>1173</v>
      </c>
      <c r="B44" s="453"/>
      <c r="C44" s="453"/>
      <c r="D44" s="454"/>
      <c r="E44" s="310">
        <v>150</v>
      </c>
      <c r="F44" s="89">
        <v>0</v>
      </c>
      <c r="G44" s="89">
        <v>0</v>
      </c>
      <c r="H44" s="335"/>
      <c r="J44" s="328" t="s">
        <v>391</v>
      </c>
      <c r="K44" s="328" t="s">
        <v>392</v>
      </c>
    </row>
    <row r="45" spans="1:11" ht="15.75" customHeight="1" thickBot="1">
      <c r="A45" s="452" t="s">
        <v>1174</v>
      </c>
      <c r="B45" s="453"/>
      <c r="C45" s="453"/>
      <c r="D45" s="454"/>
      <c r="E45" s="313">
        <v>160</v>
      </c>
      <c r="F45" s="91">
        <v>1</v>
      </c>
      <c r="G45" s="91">
        <v>5</v>
      </c>
      <c r="J45" s="329">
        <v>471</v>
      </c>
      <c r="K45" s="330">
        <v>615</v>
      </c>
    </row>
    <row r="46" spans="1:8" ht="15.75" customHeight="1">
      <c r="A46" s="452" t="s">
        <v>1175</v>
      </c>
      <c r="B46" s="453"/>
      <c r="C46" s="453"/>
      <c r="D46" s="454"/>
      <c r="E46" s="313">
        <v>170</v>
      </c>
      <c r="F46" s="91">
        <v>0</v>
      </c>
      <c r="G46" s="91">
        <v>0</v>
      </c>
      <c r="H46" s="20"/>
    </row>
    <row r="47" spans="1:7" ht="15.75" customHeight="1">
      <c r="A47" s="452" t="s">
        <v>1176</v>
      </c>
      <c r="B47" s="453"/>
      <c r="C47" s="453"/>
      <c r="D47" s="454"/>
      <c r="E47" s="313">
        <v>180</v>
      </c>
      <c r="F47" s="91">
        <v>0</v>
      </c>
      <c r="G47" s="91">
        <v>0</v>
      </c>
    </row>
    <row r="48" spans="1:7" ht="15.75" customHeight="1">
      <c r="A48" s="473" t="s">
        <v>293</v>
      </c>
      <c r="B48" s="474"/>
      <c r="C48" s="474"/>
      <c r="D48" s="475"/>
      <c r="E48" s="314">
        <v>190</v>
      </c>
      <c r="F48" s="106">
        <f>SUM(F36,F37,F38,F43,F44,F45,F46,F47)</f>
        <v>12038</v>
      </c>
      <c r="G48" s="106">
        <f>SUM(G36,G37,G38,G43,G44,G45,G46,G47)</f>
        <v>6546</v>
      </c>
    </row>
    <row r="49" spans="1:7" ht="15.75" customHeight="1">
      <c r="A49" s="473" t="s">
        <v>1177</v>
      </c>
      <c r="B49" s="474"/>
      <c r="C49" s="474"/>
      <c r="D49" s="475"/>
      <c r="E49" s="314"/>
      <c r="F49" s="301"/>
      <c r="G49" s="301"/>
    </row>
    <row r="50" spans="1:7" ht="15.75" customHeight="1">
      <c r="A50" s="452" t="s">
        <v>1178</v>
      </c>
      <c r="B50" s="453"/>
      <c r="C50" s="453"/>
      <c r="D50" s="454"/>
      <c r="E50" s="312">
        <v>210</v>
      </c>
      <c r="F50" s="105">
        <f>SUM(F51:F57)</f>
        <v>1098</v>
      </c>
      <c r="G50" s="105">
        <f>SUM(G51:G57)</f>
        <v>1544</v>
      </c>
    </row>
    <row r="51" spans="1:7" ht="15.75" customHeight="1">
      <c r="A51" s="458" t="s">
        <v>269</v>
      </c>
      <c r="B51" s="459"/>
      <c r="C51" s="459"/>
      <c r="D51" s="460"/>
      <c r="E51" s="315"/>
      <c r="F51" s="425">
        <v>0</v>
      </c>
      <c r="G51" s="425">
        <v>0</v>
      </c>
    </row>
    <row r="52" spans="1:7" ht="15.75" customHeight="1">
      <c r="A52" s="520" t="s">
        <v>1179</v>
      </c>
      <c r="B52" s="521"/>
      <c r="C52" s="521"/>
      <c r="D52" s="522"/>
      <c r="E52" s="316">
        <v>211</v>
      </c>
      <c r="F52" s="421">
        <v>1028</v>
      </c>
      <c r="G52" s="421">
        <v>1110</v>
      </c>
    </row>
    <row r="53" spans="1:7" ht="15.75" customHeight="1">
      <c r="A53" s="458" t="s">
        <v>294</v>
      </c>
      <c r="B53" s="459"/>
      <c r="C53" s="459"/>
      <c r="D53" s="460"/>
      <c r="E53" s="313">
        <v>212</v>
      </c>
      <c r="F53" s="91">
        <v>0</v>
      </c>
      <c r="G53" s="91">
        <v>0</v>
      </c>
    </row>
    <row r="54" spans="1:8" ht="15.75" customHeight="1">
      <c r="A54" s="458" t="s">
        <v>1180</v>
      </c>
      <c r="B54" s="459"/>
      <c r="C54" s="459"/>
      <c r="D54" s="460"/>
      <c r="E54" s="310">
        <v>213</v>
      </c>
      <c r="F54" s="89">
        <v>20</v>
      </c>
      <c r="G54" s="89">
        <v>206</v>
      </c>
      <c r="H54" s="20"/>
    </row>
    <row r="55" spans="1:8" ht="15.75" customHeight="1">
      <c r="A55" s="458" t="s">
        <v>1181</v>
      </c>
      <c r="B55" s="459"/>
      <c r="C55" s="459"/>
      <c r="D55" s="460"/>
      <c r="E55" s="310">
        <v>214</v>
      </c>
      <c r="F55" s="89">
        <v>50</v>
      </c>
      <c r="G55" s="89">
        <v>228</v>
      </c>
      <c r="H55" s="20"/>
    </row>
    <row r="56" spans="1:7" ht="15.75" customHeight="1">
      <c r="A56" s="458" t="s">
        <v>295</v>
      </c>
      <c r="B56" s="459"/>
      <c r="C56" s="459"/>
      <c r="D56" s="460"/>
      <c r="E56" s="310">
        <v>215</v>
      </c>
      <c r="F56" s="89">
        <v>0</v>
      </c>
      <c r="G56" s="89">
        <v>0</v>
      </c>
    </row>
    <row r="57" spans="1:7" ht="15.75" customHeight="1">
      <c r="A57" s="458" t="s">
        <v>1182</v>
      </c>
      <c r="B57" s="459"/>
      <c r="C57" s="459"/>
      <c r="D57" s="460"/>
      <c r="E57" s="310">
        <v>216</v>
      </c>
      <c r="F57" s="89">
        <v>0</v>
      </c>
      <c r="G57" s="89">
        <v>0</v>
      </c>
    </row>
    <row r="58" spans="1:7" ht="25.5" customHeight="1">
      <c r="A58" s="452" t="s">
        <v>1183</v>
      </c>
      <c r="B58" s="453"/>
      <c r="C58" s="453"/>
      <c r="D58" s="454"/>
      <c r="E58" s="310">
        <v>220</v>
      </c>
      <c r="F58" s="89">
        <v>0</v>
      </c>
      <c r="G58" s="89">
        <v>0</v>
      </c>
    </row>
    <row r="59" spans="1:11" ht="20.25" customHeight="1" thickBot="1">
      <c r="A59" s="461" t="s">
        <v>1184</v>
      </c>
      <c r="B59" s="462"/>
      <c r="C59" s="462"/>
      <c r="D59" s="463"/>
      <c r="E59" s="310">
        <v>230</v>
      </c>
      <c r="F59" s="89">
        <v>51</v>
      </c>
      <c r="G59" s="89">
        <v>76</v>
      </c>
      <c r="J59" s="328" t="s">
        <v>391</v>
      </c>
      <c r="K59" s="328" t="s">
        <v>392</v>
      </c>
    </row>
    <row r="60" spans="1:11" ht="34.5" customHeight="1" thickBot="1">
      <c r="A60" s="464" t="s">
        <v>1185</v>
      </c>
      <c r="B60" s="465"/>
      <c r="C60" s="465"/>
      <c r="D60" s="466"/>
      <c r="E60" s="317">
        <v>240</v>
      </c>
      <c r="F60" s="91">
        <v>1</v>
      </c>
      <c r="G60" s="91">
        <v>2</v>
      </c>
      <c r="J60" s="329">
        <v>587</v>
      </c>
      <c r="K60" s="330">
        <v>576</v>
      </c>
    </row>
    <row r="61" spans="1:8" ht="15.75" customHeight="1">
      <c r="A61" s="467" t="s">
        <v>1186</v>
      </c>
      <c r="B61" s="468"/>
      <c r="C61" s="468"/>
      <c r="D61" s="469"/>
      <c r="E61" s="312">
        <v>250</v>
      </c>
      <c r="F61" s="90">
        <v>2592</v>
      </c>
      <c r="G61" s="90">
        <v>5029</v>
      </c>
      <c r="H61" s="20"/>
    </row>
    <row r="62" spans="1:7" ht="15.75" customHeight="1">
      <c r="A62" s="452" t="s">
        <v>1187</v>
      </c>
      <c r="B62" s="453"/>
      <c r="C62" s="453"/>
      <c r="D62" s="454"/>
      <c r="E62" s="310">
        <v>260</v>
      </c>
      <c r="F62" s="89">
        <v>0</v>
      </c>
      <c r="G62" s="89">
        <v>0</v>
      </c>
    </row>
    <row r="63" spans="1:8" ht="15.75" customHeight="1">
      <c r="A63" s="452" t="s">
        <v>1188</v>
      </c>
      <c r="B63" s="453"/>
      <c r="C63" s="453"/>
      <c r="D63" s="454"/>
      <c r="E63" s="310">
        <v>270</v>
      </c>
      <c r="F63" s="89">
        <v>391</v>
      </c>
      <c r="G63" s="89">
        <v>448</v>
      </c>
      <c r="H63" s="20"/>
    </row>
    <row r="64" spans="1:7" ht="15.75" customHeight="1">
      <c r="A64" s="452" t="s">
        <v>33</v>
      </c>
      <c r="B64" s="453"/>
      <c r="C64" s="453"/>
      <c r="D64" s="454"/>
      <c r="E64" s="310">
        <v>280</v>
      </c>
      <c r="F64" s="89">
        <v>3</v>
      </c>
      <c r="G64" s="89">
        <v>3</v>
      </c>
    </row>
    <row r="65" spans="1:7" ht="15.75" customHeight="1">
      <c r="A65" s="473" t="s">
        <v>297</v>
      </c>
      <c r="B65" s="474"/>
      <c r="C65" s="474"/>
      <c r="D65" s="475"/>
      <c r="E65" s="314">
        <v>290</v>
      </c>
      <c r="F65" s="106">
        <f>F50+F58+F59+F60+F61+F62+F63+F64</f>
        <v>4136</v>
      </c>
      <c r="G65" s="106">
        <f>G50+G58+G59+G60+G61+G62+G63+G64</f>
        <v>7102</v>
      </c>
    </row>
    <row r="66" spans="1:7" ht="15.75" customHeight="1">
      <c r="A66" s="455" t="s">
        <v>34</v>
      </c>
      <c r="B66" s="456"/>
      <c r="C66" s="456"/>
      <c r="D66" s="457"/>
      <c r="E66" s="314">
        <v>300</v>
      </c>
      <c r="F66" s="106">
        <f>F65+F48</f>
        <v>16174</v>
      </c>
      <c r="G66" s="106">
        <f>G65+G48</f>
        <v>13648</v>
      </c>
    </row>
    <row r="67" spans="1:7" ht="44.25" customHeight="1">
      <c r="A67" s="486" t="s">
        <v>358</v>
      </c>
      <c r="B67" s="487"/>
      <c r="C67" s="487"/>
      <c r="D67" s="488"/>
      <c r="E67" s="308" t="s">
        <v>291</v>
      </c>
      <c r="F67" s="309">
        <f>F33</f>
        <v>44926</v>
      </c>
      <c r="G67" s="309">
        <f>G33</f>
        <v>44561</v>
      </c>
    </row>
    <row r="68" spans="1:7" ht="15.75" customHeight="1">
      <c r="A68" s="489">
        <v>1</v>
      </c>
      <c r="B68" s="490"/>
      <c r="C68" s="490"/>
      <c r="D68" s="491"/>
      <c r="E68" s="314">
        <v>2</v>
      </c>
      <c r="F68" s="314">
        <v>3</v>
      </c>
      <c r="G68" s="314">
        <v>4</v>
      </c>
    </row>
    <row r="69" spans="1:7" ht="15.75" customHeight="1">
      <c r="A69" s="473" t="s">
        <v>35</v>
      </c>
      <c r="B69" s="474"/>
      <c r="C69" s="474"/>
      <c r="D69" s="475"/>
      <c r="E69" s="310"/>
      <c r="F69" s="301"/>
      <c r="G69" s="301"/>
    </row>
    <row r="70" spans="1:7" ht="15.75" customHeight="1">
      <c r="A70" s="452" t="s">
        <v>36</v>
      </c>
      <c r="B70" s="453"/>
      <c r="C70" s="453"/>
      <c r="D70" s="454"/>
      <c r="E70" s="310">
        <v>410</v>
      </c>
      <c r="F70" s="89">
        <v>3971</v>
      </c>
      <c r="G70" s="89">
        <v>3971</v>
      </c>
    </row>
    <row r="71" spans="1:12" ht="15.75" customHeight="1">
      <c r="A71" s="452" t="s">
        <v>37</v>
      </c>
      <c r="B71" s="453"/>
      <c r="C71" s="453"/>
      <c r="D71" s="454"/>
      <c r="E71" s="28" t="s">
        <v>547</v>
      </c>
      <c r="F71" s="200">
        <v>0</v>
      </c>
      <c r="G71" s="200">
        <v>0</v>
      </c>
      <c r="H71" s="20"/>
      <c r="I71" s="318"/>
      <c r="J71" s="318"/>
      <c r="K71" s="319">
        <v>0</v>
      </c>
      <c r="L71" s="319">
        <v>0</v>
      </c>
    </row>
    <row r="72" spans="1:12" ht="15.75" customHeight="1">
      <c r="A72" s="461" t="s">
        <v>38</v>
      </c>
      <c r="B72" s="462"/>
      <c r="C72" s="462"/>
      <c r="D72" s="463"/>
      <c r="E72" s="28" t="s">
        <v>548</v>
      </c>
      <c r="F72" s="200">
        <v>0</v>
      </c>
      <c r="G72" s="200">
        <v>0</v>
      </c>
      <c r="I72" s="318"/>
      <c r="J72" s="318"/>
      <c r="K72" s="319">
        <v>0</v>
      </c>
      <c r="L72" s="319">
        <v>0</v>
      </c>
    </row>
    <row r="73" spans="1:7" ht="15.75" customHeight="1">
      <c r="A73" s="467" t="s">
        <v>39</v>
      </c>
      <c r="B73" s="468"/>
      <c r="C73" s="468"/>
      <c r="D73" s="469"/>
      <c r="E73" s="310">
        <v>440</v>
      </c>
      <c r="F73" s="89">
        <v>23</v>
      </c>
      <c r="G73" s="89">
        <v>23</v>
      </c>
    </row>
    <row r="74" spans="1:7" ht="15.75" customHeight="1">
      <c r="A74" s="452" t="s">
        <v>40</v>
      </c>
      <c r="B74" s="453"/>
      <c r="C74" s="453"/>
      <c r="D74" s="454"/>
      <c r="E74" s="310">
        <v>450</v>
      </c>
      <c r="F74" s="89">
        <v>7586</v>
      </c>
      <c r="G74" s="89">
        <v>2073</v>
      </c>
    </row>
    <row r="75" spans="1:12" ht="15.75" customHeight="1">
      <c r="A75" s="452" t="s">
        <v>41</v>
      </c>
      <c r="B75" s="453"/>
      <c r="C75" s="453"/>
      <c r="D75" s="454"/>
      <c r="E75" s="310">
        <v>460</v>
      </c>
      <c r="F75" s="90">
        <v>-1058</v>
      </c>
      <c r="G75" s="90">
        <v>270</v>
      </c>
      <c r="I75" s="320"/>
      <c r="J75" s="320"/>
      <c r="K75" s="319"/>
      <c r="L75" s="319"/>
    </row>
    <row r="76" spans="1:12" ht="15.75" customHeight="1">
      <c r="A76" s="452" t="s">
        <v>42</v>
      </c>
      <c r="B76" s="453"/>
      <c r="C76" s="453"/>
      <c r="D76" s="454"/>
      <c r="E76" s="310">
        <v>470</v>
      </c>
      <c r="F76" s="90">
        <v>0</v>
      </c>
      <c r="G76" s="90">
        <v>0</v>
      </c>
      <c r="I76" s="320"/>
      <c r="J76" s="320"/>
      <c r="K76" s="319"/>
      <c r="L76" s="319"/>
    </row>
    <row r="77" spans="1:7" ht="15.75" customHeight="1">
      <c r="A77" s="452" t="s">
        <v>298</v>
      </c>
      <c r="B77" s="453"/>
      <c r="C77" s="453"/>
      <c r="D77" s="454"/>
      <c r="E77" s="310">
        <v>480</v>
      </c>
      <c r="F77" s="89">
        <v>0</v>
      </c>
      <c r="G77" s="89">
        <v>0</v>
      </c>
    </row>
    <row r="78" spans="1:12" ht="15.75" customHeight="1">
      <c r="A78" s="455" t="s">
        <v>300</v>
      </c>
      <c r="B78" s="456"/>
      <c r="C78" s="456"/>
      <c r="D78" s="457"/>
      <c r="E78" s="314">
        <v>490</v>
      </c>
      <c r="F78" s="106">
        <f>F70-F71-F72+F73+F74+F75+F76+F77</f>
        <v>10522</v>
      </c>
      <c r="G78" s="106">
        <f>G70-G71-G72+G73+G74+G75+G76+G77</f>
        <v>6337</v>
      </c>
      <c r="H78" s="201"/>
      <c r="I78" s="319"/>
      <c r="J78" s="319"/>
      <c r="K78" s="319"/>
      <c r="L78" s="319"/>
    </row>
    <row r="79" spans="1:7" ht="15.75" customHeight="1">
      <c r="A79" s="473" t="s">
        <v>301</v>
      </c>
      <c r="B79" s="474"/>
      <c r="C79" s="474"/>
      <c r="D79" s="475"/>
      <c r="E79" s="314"/>
      <c r="F79" s="301"/>
      <c r="G79" s="301"/>
    </row>
    <row r="80" spans="1:7" ht="21.75" customHeight="1">
      <c r="A80" s="452" t="s">
        <v>302</v>
      </c>
      <c r="B80" s="453"/>
      <c r="C80" s="453"/>
      <c r="D80" s="454"/>
      <c r="E80" s="310">
        <v>510</v>
      </c>
      <c r="F80" s="89">
        <v>0</v>
      </c>
      <c r="G80" s="89">
        <v>0</v>
      </c>
    </row>
    <row r="81" spans="1:7" ht="24" customHeight="1">
      <c r="A81" s="452" t="s">
        <v>43</v>
      </c>
      <c r="B81" s="453"/>
      <c r="C81" s="453"/>
      <c r="D81" s="454"/>
      <c r="E81" s="310">
        <v>520</v>
      </c>
      <c r="F81" s="89">
        <v>0</v>
      </c>
      <c r="G81" s="89">
        <v>0</v>
      </c>
    </row>
    <row r="82" spans="1:7" ht="15.75" customHeight="1">
      <c r="A82" s="452" t="s">
        <v>44</v>
      </c>
      <c r="B82" s="453"/>
      <c r="C82" s="453"/>
      <c r="D82" s="454"/>
      <c r="E82" s="310">
        <v>530</v>
      </c>
      <c r="F82" s="89">
        <v>0</v>
      </c>
      <c r="G82" s="89">
        <v>0</v>
      </c>
    </row>
    <row r="83" spans="1:11" ht="15.75" customHeight="1" thickBot="1">
      <c r="A83" s="452" t="s">
        <v>299</v>
      </c>
      <c r="B83" s="453"/>
      <c r="C83" s="453"/>
      <c r="D83" s="454"/>
      <c r="E83" s="310">
        <v>540</v>
      </c>
      <c r="F83" s="89">
        <v>0</v>
      </c>
      <c r="G83" s="89">
        <v>5</v>
      </c>
      <c r="J83" s="328" t="s">
        <v>391</v>
      </c>
      <c r="K83" s="328" t="s">
        <v>392</v>
      </c>
    </row>
    <row r="84" spans="1:11" ht="15.75" customHeight="1" thickBot="1">
      <c r="A84" s="452" t="s">
        <v>45</v>
      </c>
      <c r="B84" s="453"/>
      <c r="C84" s="453"/>
      <c r="D84" s="454"/>
      <c r="E84" s="310">
        <v>550</v>
      </c>
      <c r="F84" s="89">
        <v>0</v>
      </c>
      <c r="G84" s="89">
        <v>0</v>
      </c>
      <c r="J84" s="329">
        <v>607</v>
      </c>
      <c r="K84" s="330">
        <v>615</v>
      </c>
    </row>
    <row r="85" spans="1:7" ht="15.75" customHeight="1">
      <c r="A85" s="452" t="s">
        <v>303</v>
      </c>
      <c r="B85" s="453"/>
      <c r="C85" s="453"/>
      <c r="D85" s="454"/>
      <c r="E85" s="310">
        <v>560</v>
      </c>
      <c r="F85" s="89">
        <v>0</v>
      </c>
      <c r="G85" s="89">
        <v>0</v>
      </c>
    </row>
    <row r="86" spans="1:7" ht="15.75" customHeight="1">
      <c r="A86" s="473" t="s">
        <v>304</v>
      </c>
      <c r="B86" s="474"/>
      <c r="C86" s="474"/>
      <c r="D86" s="475"/>
      <c r="E86" s="314">
        <v>590</v>
      </c>
      <c r="F86" s="106">
        <f>SUM(F80:F85)</f>
        <v>0</v>
      </c>
      <c r="G86" s="106">
        <f>SUM(G80:G85)</f>
        <v>5</v>
      </c>
    </row>
    <row r="87" spans="1:7" ht="15.75" customHeight="1">
      <c r="A87" s="473" t="s">
        <v>305</v>
      </c>
      <c r="B87" s="474"/>
      <c r="C87" s="474"/>
      <c r="D87" s="475"/>
      <c r="E87" s="314"/>
      <c r="F87" s="301"/>
      <c r="G87" s="301"/>
    </row>
    <row r="88" spans="1:7" ht="15.75" customHeight="1">
      <c r="A88" s="452" t="s">
        <v>306</v>
      </c>
      <c r="B88" s="453"/>
      <c r="C88" s="453"/>
      <c r="D88" s="454"/>
      <c r="E88" s="310">
        <v>610</v>
      </c>
      <c r="F88" s="89">
        <v>1477</v>
      </c>
      <c r="G88" s="89">
        <v>2164</v>
      </c>
    </row>
    <row r="89" spans="1:7" ht="15.75" customHeight="1">
      <c r="A89" s="452" t="s">
        <v>47</v>
      </c>
      <c r="B89" s="453"/>
      <c r="C89" s="453"/>
      <c r="D89" s="454"/>
      <c r="E89" s="312">
        <v>620</v>
      </c>
      <c r="F89" s="90">
        <v>0</v>
      </c>
      <c r="G89" s="90">
        <v>0</v>
      </c>
    </row>
    <row r="90" spans="1:7" ht="15.75" customHeight="1">
      <c r="A90" s="452" t="s">
        <v>46</v>
      </c>
      <c r="B90" s="453"/>
      <c r="C90" s="453"/>
      <c r="D90" s="454"/>
      <c r="E90" s="321">
        <v>630</v>
      </c>
      <c r="F90" s="104">
        <f>SUM(F91:F99)</f>
        <v>4163</v>
      </c>
      <c r="G90" s="104">
        <f>SUM(G91:G99)</f>
        <v>5115</v>
      </c>
    </row>
    <row r="91" spans="1:7" ht="15.75" customHeight="1">
      <c r="A91" s="458" t="s">
        <v>269</v>
      </c>
      <c r="B91" s="459"/>
      <c r="C91" s="459"/>
      <c r="D91" s="460"/>
      <c r="E91" s="322"/>
      <c r="F91" s="425">
        <v>0</v>
      </c>
      <c r="G91" s="425">
        <v>0</v>
      </c>
    </row>
    <row r="92" spans="1:7" ht="15.75" customHeight="1">
      <c r="A92" s="520" t="s">
        <v>48</v>
      </c>
      <c r="B92" s="521"/>
      <c r="C92" s="521"/>
      <c r="D92" s="522"/>
      <c r="E92" s="323">
        <v>631</v>
      </c>
      <c r="F92" s="421">
        <v>1951</v>
      </c>
      <c r="G92" s="421">
        <v>3560</v>
      </c>
    </row>
    <row r="93" spans="1:7" ht="15.75" customHeight="1">
      <c r="A93" s="502" t="s">
        <v>49</v>
      </c>
      <c r="B93" s="503"/>
      <c r="C93" s="503"/>
      <c r="D93" s="504"/>
      <c r="E93" s="313">
        <v>632</v>
      </c>
      <c r="F93" s="91">
        <v>1307</v>
      </c>
      <c r="G93" s="91">
        <v>412</v>
      </c>
    </row>
    <row r="94" spans="1:7" ht="15.75" customHeight="1">
      <c r="A94" s="458" t="s">
        <v>296</v>
      </c>
      <c r="B94" s="459"/>
      <c r="C94" s="459"/>
      <c r="D94" s="460"/>
      <c r="E94" s="310">
        <v>633</v>
      </c>
      <c r="F94" s="89">
        <v>466</v>
      </c>
      <c r="G94" s="89">
        <v>627</v>
      </c>
    </row>
    <row r="95" spans="1:7" ht="15.75" customHeight="1">
      <c r="A95" s="458" t="s">
        <v>50</v>
      </c>
      <c r="B95" s="459"/>
      <c r="C95" s="459"/>
      <c r="D95" s="460"/>
      <c r="E95" s="310">
        <v>634</v>
      </c>
      <c r="F95" s="89">
        <v>107</v>
      </c>
      <c r="G95" s="89">
        <v>116</v>
      </c>
    </row>
    <row r="96" spans="1:7" ht="15.75" customHeight="1">
      <c r="A96" s="458" t="s">
        <v>51</v>
      </c>
      <c r="B96" s="459"/>
      <c r="C96" s="459"/>
      <c r="D96" s="460"/>
      <c r="E96" s="310">
        <v>635</v>
      </c>
      <c r="F96" s="89">
        <v>305</v>
      </c>
      <c r="G96" s="89">
        <v>366</v>
      </c>
    </row>
    <row r="97" spans="1:11" ht="15.75" customHeight="1" thickBot="1">
      <c r="A97" s="458" t="s">
        <v>52</v>
      </c>
      <c r="B97" s="459"/>
      <c r="C97" s="459"/>
      <c r="D97" s="460"/>
      <c r="E97" s="310">
        <v>636</v>
      </c>
      <c r="F97" s="89">
        <v>0</v>
      </c>
      <c r="G97" s="89">
        <v>0</v>
      </c>
      <c r="J97" s="328" t="s">
        <v>391</v>
      </c>
      <c r="K97" s="328" t="s">
        <v>392</v>
      </c>
    </row>
    <row r="98" spans="1:11" ht="18.75" customHeight="1" thickBot="1">
      <c r="A98" s="458" t="s">
        <v>53</v>
      </c>
      <c r="B98" s="459"/>
      <c r="C98" s="459"/>
      <c r="D98" s="460"/>
      <c r="E98" s="310">
        <v>637</v>
      </c>
      <c r="F98" s="89">
        <v>0</v>
      </c>
      <c r="G98" s="89">
        <v>0</v>
      </c>
      <c r="H98" s="20"/>
      <c r="J98" s="329">
        <v>451</v>
      </c>
      <c r="K98" s="330">
        <v>576</v>
      </c>
    </row>
    <row r="99" spans="1:8" ht="15.75" customHeight="1">
      <c r="A99" s="458" t="s">
        <v>54</v>
      </c>
      <c r="B99" s="459"/>
      <c r="C99" s="459"/>
      <c r="D99" s="460"/>
      <c r="E99" s="310">
        <v>638</v>
      </c>
      <c r="F99" s="89">
        <v>27</v>
      </c>
      <c r="G99" s="89">
        <v>34</v>
      </c>
      <c r="H99" s="20"/>
    </row>
    <row r="100" spans="1:7" ht="15.75" customHeight="1">
      <c r="A100" s="452" t="s">
        <v>55</v>
      </c>
      <c r="B100" s="453"/>
      <c r="C100" s="453"/>
      <c r="D100" s="454"/>
      <c r="E100" s="310">
        <v>640</v>
      </c>
      <c r="F100" s="89">
        <v>0</v>
      </c>
      <c r="G100" s="89">
        <v>0</v>
      </c>
    </row>
    <row r="101" spans="1:7" ht="15.75" customHeight="1">
      <c r="A101" s="452" t="s">
        <v>299</v>
      </c>
      <c r="B101" s="453"/>
      <c r="C101" s="453"/>
      <c r="D101" s="454"/>
      <c r="E101" s="310">
        <v>650</v>
      </c>
      <c r="F101" s="89">
        <v>12</v>
      </c>
      <c r="G101" s="89">
        <v>27</v>
      </c>
    </row>
    <row r="102" spans="1:7" ht="15.75" customHeight="1">
      <c r="A102" s="452" t="s">
        <v>45</v>
      </c>
      <c r="B102" s="453"/>
      <c r="C102" s="453"/>
      <c r="D102" s="454"/>
      <c r="E102" s="310">
        <v>660</v>
      </c>
      <c r="F102" s="89">
        <v>0</v>
      </c>
      <c r="G102" s="89">
        <v>0</v>
      </c>
    </row>
    <row r="103" spans="1:7" ht="15.75" customHeight="1">
      <c r="A103" s="452" t="s">
        <v>307</v>
      </c>
      <c r="B103" s="453"/>
      <c r="C103" s="453"/>
      <c r="D103" s="454"/>
      <c r="E103" s="310">
        <v>670</v>
      </c>
      <c r="F103" s="89"/>
      <c r="G103" s="89"/>
    </row>
    <row r="104" spans="1:7" ht="15.75" customHeight="1">
      <c r="A104" s="473" t="s">
        <v>308</v>
      </c>
      <c r="B104" s="474"/>
      <c r="C104" s="474"/>
      <c r="D104" s="475"/>
      <c r="E104" s="314">
        <v>690</v>
      </c>
      <c r="F104" s="106">
        <f>SUM(F88:F90,F100:F103)</f>
        <v>5652</v>
      </c>
      <c r="G104" s="106">
        <f>SUM(G88:G90,G100:G103)</f>
        <v>7306</v>
      </c>
    </row>
    <row r="105" spans="1:12" ht="15.75" customHeight="1">
      <c r="A105" s="455" t="s">
        <v>34</v>
      </c>
      <c r="B105" s="456"/>
      <c r="C105" s="456"/>
      <c r="D105" s="457"/>
      <c r="E105" s="314">
        <v>700</v>
      </c>
      <c r="F105" s="106">
        <f>F86+F104+F78</f>
        <v>16174</v>
      </c>
      <c r="G105" s="106">
        <f>G86+G104+G78</f>
        <v>13648</v>
      </c>
      <c r="I105" s="319"/>
      <c r="J105" s="319"/>
      <c r="K105" s="319"/>
      <c r="L105" s="319"/>
    </row>
    <row r="106" spans="1:7" ht="15.75" customHeight="1">
      <c r="A106" s="4"/>
      <c r="B106" s="4"/>
      <c r="C106" s="4"/>
      <c r="D106" s="4"/>
      <c r="E106" s="4"/>
      <c r="F106" s="4"/>
      <c r="G106" s="5"/>
    </row>
    <row r="107" spans="1:7" ht="15.75" customHeight="1">
      <c r="A107" s="6" t="s">
        <v>311</v>
      </c>
      <c r="B107" s="525"/>
      <c r="C107" s="525"/>
      <c r="D107" s="7"/>
      <c r="E107" s="4"/>
      <c r="F107" s="527" t="s">
        <v>1221</v>
      </c>
      <c r="G107" s="527"/>
    </row>
    <row r="108" spans="1:7" ht="15.75" customHeight="1">
      <c r="A108" s="7"/>
      <c r="B108" s="526" t="s">
        <v>310</v>
      </c>
      <c r="C108" s="526"/>
      <c r="D108" s="7"/>
      <c r="E108" s="12"/>
      <c r="F108" s="523" t="s">
        <v>56</v>
      </c>
      <c r="G108" s="524"/>
    </row>
    <row r="109" spans="1:7" ht="15.75" customHeight="1">
      <c r="A109" s="7"/>
      <c r="B109" s="13"/>
      <c r="C109" s="13"/>
      <c r="D109" s="7"/>
      <c r="E109" s="12"/>
      <c r="F109" s="13"/>
      <c r="G109" s="12"/>
    </row>
    <row r="110" spans="1:7" ht="15.75" customHeight="1">
      <c r="A110" s="6" t="s">
        <v>312</v>
      </c>
      <c r="B110" s="525"/>
      <c r="C110" s="525"/>
      <c r="D110" s="7"/>
      <c r="E110" s="4"/>
      <c r="F110" s="527" t="s">
        <v>1222</v>
      </c>
      <c r="G110" s="527"/>
    </row>
    <row r="111" spans="1:7" ht="15.75" customHeight="1">
      <c r="A111" s="7"/>
      <c r="B111" s="526" t="s">
        <v>310</v>
      </c>
      <c r="C111" s="526"/>
      <c r="D111" s="7"/>
      <c r="E111" s="8"/>
      <c r="F111" s="523" t="s">
        <v>56</v>
      </c>
      <c r="G111" s="524"/>
    </row>
    <row r="112" spans="1:7" ht="15.75" customHeight="1">
      <c r="A112" s="7"/>
      <c r="B112" s="7"/>
      <c r="C112" s="7"/>
      <c r="D112" s="7"/>
      <c r="E112" s="4"/>
      <c r="F112" s="9"/>
      <c r="G112" s="9"/>
    </row>
    <row r="113" spans="1:7" ht="15.75" customHeight="1">
      <c r="A113" s="501" t="s">
        <v>1223</v>
      </c>
      <c r="B113" s="501"/>
      <c r="C113" s="501"/>
      <c r="D113" s="18"/>
      <c r="E113" s="4"/>
      <c r="F113" s="9"/>
      <c r="G113" s="9"/>
    </row>
    <row r="114" spans="1:8" s="325" customFormat="1" ht="3" customHeight="1">
      <c r="A114" s="444"/>
      <c r="B114" s="444"/>
      <c r="C114" s="444"/>
      <c r="D114" s="444"/>
      <c r="E114" s="445"/>
      <c r="F114" s="445"/>
      <c r="G114" s="446"/>
      <c r="H114" s="324"/>
    </row>
    <row r="115" spans="1:8" s="325" customFormat="1" ht="11.25" customHeight="1" hidden="1">
      <c r="A115" s="3">
        <v>1</v>
      </c>
      <c r="B115" s="3" t="s">
        <v>555</v>
      </c>
      <c r="C115" s="3"/>
      <c r="D115" s="3"/>
      <c r="E115" s="3"/>
      <c r="F115" s="3"/>
      <c r="G115" s="3"/>
      <c r="H115" s="324"/>
    </row>
    <row r="116" spans="1:8" s="325" customFormat="1" ht="11.25" customHeight="1" hidden="1">
      <c r="A116" s="3">
        <v>2</v>
      </c>
      <c r="B116" s="3" t="s">
        <v>556</v>
      </c>
      <c r="C116" s="3"/>
      <c r="D116" s="3"/>
      <c r="E116" s="441" t="s">
        <v>550</v>
      </c>
      <c r="F116" s="442">
        <f>DATE(E10,1,1)</f>
        <v>44562</v>
      </c>
      <c r="G116" s="442">
        <f>DATE(E10,3,31)</f>
        <v>44651</v>
      </c>
      <c r="H116" s="324"/>
    </row>
    <row r="117" spans="1:8" s="325" customFormat="1" ht="11.25" customHeight="1" hidden="1">
      <c r="A117" s="3">
        <v>3</v>
      </c>
      <c r="B117" s="3" t="s">
        <v>566</v>
      </c>
      <c r="C117" s="3"/>
      <c r="D117" s="3"/>
      <c r="E117" s="10" t="s">
        <v>551</v>
      </c>
      <c r="F117" s="442">
        <f>DATE(E10,1,1)</f>
        <v>44562</v>
      </c>
      <c r="G117" s="442">
        <f>DATE(E10,6,30)</f>
        <v>44742</v>
      </c>
      <c r="H117" s="324"/>
    </row>
    <row r="118" spans="1:8" s="325" customFormat="1" ht="11.25" customHeight="1" hidden="1">
      <c r="A118" s="3">
        <v>4</v>
      </c>
      <c r="B118" s="3" t="s">
        <v>557</v>
      </c>
      <c r="C118" s="3"/>
      <c r="D118" s="3"/>
      <c r="E118" s="10" t="s">
        <v>552</v>
      </c>
      <c r="F118" s="442">
        <f>DATE(E10,1,1)</f>
        <v>44562</v>
      </c>
      <c r="G118" s="443">
        <f>DATE(E10,9,30)</f>
        <v>44834</v>
      </c>
      <c r="H118" s="324"/>
    </row>
    <row r="119" spans="1:8" s="325" customFormat="1" ht="11.25" customHeight="1" hidden="1">
      <c r="A119" s="3">
        <v>5</v>
      </c>
      <c r="B119" s="3" t="s">
        <v>558</v>
      </c>
      <c r="C119" s="3"/>
      <c r="D119" s="3"/>
      <c r="E119" s="10" t="s">
        <v>553</v>
      </c>
      <c r="F119" s="442">
        <f>DATE(E10,1,1)</f>
        <v>44562</v>
      </c>
      <c r="G119" s="443">
        <f>DATE(E10,12,31)</f>
        <v>44926</v>
      </c>
      <c r="H119" s="324"/>
    </row>
    <row r="120" spans="1:8" s="325" customFormat="1" ht="11.25" customHeight="1" hidden="1">
      <c r="A120" s="3">
        <v>6</v>
      </c>
      <c r="B120" s="3" t="s">
        <v>559</v>
      </c>
      <c r="C120" s="3"/>
      <c r="D120" s="3"/>
      <c r="E120" s="10">
        <v>2019</v>
      </c>
      <c r="F120" s="442">
        <f>DATE(E120,1,1)</f>
        <v>43466</v>
      </c>
      <c r="G120" s="443">
        <f>DATE(E120,12,31)</f>
        <v>43830</v>
      </c>
      <c r="H120" s="324"/>
    </row>
    <row r="121" spans="1:8" s="325" customFormat="1" ht="11.25" customHeight="1" hidden="1">
      <c r="A121" s="3">
        <v>7</v>
      </c>
      <c r="B121" s="3" t="s">
        <v>560</v>
      </c>
      <c r="C121" s="3"/>
      <c r="D121" s="3"/>
      <c r="E121" s="10">
        <v>2020</v>
      </c>
      <c r="F121" s="442">
        <f aca="true" t="shared" si="0" ref="F121:F126">DATE(E121,1,1)</f>
        <v>43831</v>
      </c>
      <c r="G121" s="443">
        <f aca="true" t="shared" si="1" ref="G121:G126">DATE(E121,12,31)</f>
        <v>44196</v>
      </c>
      <c r="H121" s="324"/>
    </row>
    <row r="122" spans="1:8" s="325" customFormat="1" ht="11.25" customHeight="1" hidden="1">
      <c r="A122" s="3">
        <v>8</v>
      </c>
      <c r="B122" s="3" t="s">
        <v>561</v>
      </c>
      <c r="C122" s="3"/>
      <c r="D122" s="3"/>
      <c r="E122" s="10">
        <v>2021</v>
      </c>
      <c r="F122" s="442">
        <f t="shared" si="0"/>
        <v>44197</v>
      </c>
      <c r="G122" s="443">
        <f t="shared" si="1"/>
        <v>44561</v>
      </c>
      <c r="H122" s="324"/>
    </row>
    <row r="123" spans="1:8" s="325" customFormat="1" ht="11.25" customHeight="1" hidden="1">
      <c r="A123" s="325">
        <v>9</v>
      </c>
      <c r="B123" s="325" t="s">
        <v>562</v>
      </c>
      <c r="E123" s="10">
        <v>2022</v>
      </c>
      <c r="F123" s="442">
        <f t="shared" si="0"/>
        <v>44562</v>
      </c>
      <c r="G123" s="443">
        <f t="shared" si="1"/>
        <v>44926</v>
      </c>
      <c r="H123" s="324"/>
    </row>
    <row r="124" spans="1:8" s="325" customFormat="1" ht="11.25" customHeight="1" hidden="1">
      <c r="A124" s="325">
        <v>10</v>
      </c>
      <c r="B124" s="325" t="s">
        <v>563</v>
      </c>
      <c r="E124" s="10">
        <v>2023</v>
      </c>
      <c r="F124" s="442">
        <f t="shared" si="0"/>
        <v>44927</v>
      </c>
      <c r="G124" s="443">
        <f t="shared" si="1"/>
        <v>45291</v>
      </c>
      <c r="H124" s="324"/>
    </row>
    <row r="125" spans="1:8" s="325" customFormat="1" ht="11.25" customHeight="1" hidden="1">
      <c r="A125" s="325">
        <v>11</v>
      </c>
      <c r="B125" s="325" t="s">
        <v>564</v>
      </c>
      <c r="E125" s="10">
        <v>2024</v>
      </c>
      <c r="F125" s="442">
        <f t="shared" si="0"/>
        <v>45292</v>
      </c>
      <c r="G125" s="443">
        <f t="shared" si="1"/>
        <v>45657</v>
      </c>
      <c r="H125" s="324"/>
    </row>
    <row r="126" spans="1:8" s="325" customFormat="1" ht="11.25" customHeight="1" hidden="1">
      <c r="A126" s="325">
        <v>12</v>
      </c>
      <c r="B126" s="325" t="s">
        <v>565</v>
      </c>
      <c r="E126" s="10">
        <v>2025</v>
      </c>
      <c r="F126" s="442">
        <f t="shared" si="0"/>
        <v>45658</v>
      </c>
      <c r="G126" s="443">
        <f t="shared" si="1"/>
        <v>46022</v>
      </c>
      <c r="H126" s="324"/>
    </row>
    <row r="127" s="325" customFormat="1" ht="11.25" customHeight="1" hidden="1">
      <c r="H127" s="324"/>
    </row>
    <row r="128" s="325" customFormat="1" ht="11.25" customHeight="1" hidden="1">
      <c r="H128" s="324"/>
    </row>
    <row r="129" s="325" customFormat="1" ht="11.25" customHeight="1">
      <c r="H129" s="324"/>
    </row>
    <row r="130" s="325" customFormat="1" ht="11.25" customHeight="1">
      <c r="H130" s="324"/>
    </row>
    <row r="131" s="325" customFormat="1" ht="11.25" customHeight="1">
      <c r="H131" s="324"/>
    </row>
  </sheetData>
  <sheetProtection sheet="1" objects="1" formatCells="0" formatColumns="0" formatRows="0" insertColumns="0" insertRows="0" insertHyperlinks="0" deleteColumns="0" deleteRows="0" sort="0" autoFilter="0" pivotTables="0"/>
  <mergeCells count="115">
    <mergeCell ref="F110:G110"/>
    <mergeCell ref="A100:D100"/>
    <mergeCell ref="A101:D101"/>
    <mergeCell ref="F16:G16"/>
    <mergeCell ref="D13:E13"/>
    <mergeCell ref="F9:F10"/>
    <mergeCell ref="G9:G10"/>
    <mergeCell ref="F15:G15"/>
    <mergeCell ref="A74:D74"/>
    <mergeCell ref="A75:D75"/>
    <mergeCell ref="A78:D78"/>
    <mergeCell ref="A89:D89"/>
    <mergeCell ref="A88:D88"/>
    <mergeCell ref="A96:D96"/>
    <mergeCell ref="A92:D92"/>
    <mergeCell ref="A81:D81"/>
    <mergeCell ref="A82:D82"/>
    <mergeCell ref="A95:D95"/>
    <mergeCell ref="A94:D94"/>
    <mergeCell ref="A76:D76"/>
    <mergeCell ref="A98:D98"/>
    <mergeCell ref="A87:D87"/>
    <mergeCell ref="A80:D80"/>
    <mergeCell ref="B108:C108"/>
    <mergeCell ref="A99:D99"/>
    <mergeCell ref="A91:D91"/>
    <mergeCell ref="A83:D83"/>
    <mergeCell ref="A79:D79"/>
    <mergeCell ref="A77:D77"/>
    <mergeCell ref="F111:G111"/>
    <mergeCell ref="F108:G108"/>
    <mergeCell ref="A102:D102"/>
    <mergeCell ref="A103:D103"/>
    <mergeCell ref="A104:D104"/>
    <mergeCell ref="A105:D105"/>
    <mergeCell ref="B107:C107"/>
    <mergeCell ref="B110:C110"/>
    <mergeCell ref="B111:C111"/>
    <mergeCell ref="F107:G107"/>
    <mergeCell ref="A72:D72"/>
    <mergeCell ref="A90:D90"/>
    <mergeCell ref="A73:D73"/>
    <mergeCell ref="A84:D84"/>
    <mergeCell ref="A85:D85"/>
    <mergeCell ref="A1:H6"/>
    <mergeCell ref="D12:E12"/>
    <mergeCell ref="E14:G14"/>
    <mergeCell ref="A52:D52"/>
    <mergeCell ref="A47:D47"/>
    <mergeCell ref="A39:D39"/>
    <mergeCell ref="A37:D37"/>
    <mergeCell ref="F17:G17"/>
    <mergeCell ref="A18:G18"/>
    <mergeCell ref="C19:F19"/>
    <mergeCell ref="A42:D42"/>
    <mergeCell ref="A21:C21"/>
    <mergeCell ref="D21:G21"/>
    <mergeCell ref="A22:C22"/>
    <mergeCell ref="D22:G22"/>
    <mergeCell ref="A65:D65"/>
    <mergeCell ref="A58:D58"/>
    <mergeCell ref="A55:D55"/>
    <mergeCell ref="A63:D63"/>
    <mergeCell ref="A62:D62"/>
    <mergeCell ref="A56:D56"/>
    <mergeCell ref="A44:D44"/>
    <mergeCell ref="A113:C113"/>
    <mergeCell ref="A53:D53"/>
    <mergeCell ref="A71:D71"/>
    <mergeCell ref="A69:D69"/>
    <mergeCell ref="A70:D70"/>
    <mergeCell ref="A97:D97"/>
    <mergeCell ref="A93:D93"/>
    <mergeCell ref="A86:D86"/>
    <mergeCell ref="A57:D57"/>
    <mergeCell ref="A67:D67"/>
    <mergeCell ref="A68:D68"/>
    <mergeCell ref="A23:C23"/>
    <mergeCell ref="C29:D29"/>
    <mergeCell ref="A49:D49"/>
    <mergeCell ref="A41:D41"/>
    <mergeCell ref="A36:D36"/>
    <mergeCell ref="A34:D34"/>
    <mergeCell ref="A46:D46"/>
    <mergeCell ref="A35:D35"/>
    <mergeCell ref="A48:D48"/>
    <mergeCell ref="A40:D40"/>
    <mergeCell ref="A38:D38"/>
    <mergeCell ref="E29:F29"/>
    <mergeCell ref="E30:F30"/>
    <mergeCell ref="E31:F31"/>
    <mergeCell ref="A33:D33"/>
    <mergeCell ref="C30:D30"/>
    <mergeCell ref="C31:D31"/>
    <mergeCell ref="A43:D43"/>
    <mergeCell ref="K26:K27"/>
    <mergeCell ref="A27:C27"/>
    <mergeCell ref="D27:G27"/>
    <mergeCell ref="D24:G24"/>
    <mergeCell ref="A25:C25"/>
    <mergeCell ref="D25:G25"/>
    <mergeCell ref="J26:J27"/>
    <mergeCell ref="A26:C26"/>
    <mergeCell ref="D26:G26"/>
    <mergeCell ref="A24:C24"/>
    <mergeCell ref="D23:G23"/>
    <mergeCell ref="A50:D50"/>
    <mergeCell ref="A66:D66"/>
    <mergeCell ref="A51:D51"/>
    <mergeCell ref="A64:D64"/>
    <mergeCell ref="A54:D54"/>
    <mergeCell ref="A59:D59"/>
    <mergeCell ref="A60:D60"/>
    <mergeCell ref="A61:D61"/>
    <mergeCell ref="A45:D45"/>
  </mergeCells>
  <conditionalFormatting sqref="F105">
    <cfRule type="cellIs" priority="1" dxfId="0" operator="notEqual" stopIfTrue="1">
      <formula>$F$66</formula>
    </cfRule>
  </conditionalFormatting>
  <conditionalFormatting sqref="F66">
    <cfRule type="cellIs" priority="3" dxfId="0" operator="notEqual" stopIfTrue="1">
      <formula>$F$105</formula>
    </cfRule>
  </conditionalFormatting>
  <conditionalFormatting sqref="F62:G62">
    <cfRule type="cellIs" priority="5" dxfId="0" operator="lessThan" stopIfTrue="1">
      <formula>#REF!</formula>
    </cfRule>
  </conditionalFormatting>
  <conditionalFormatting sqref="F43:G43">
    <cfRule type="cellIs" priority="6" dxfId="0" operator="lessThan" stopIfTrue="1">
      <formula>#REF!</formula>
    </cfRule>
  </conditionalFormatting>
  <conditionalFormatting sqref="F12">
    <cfRule type="cellIs" priority="8" dxfId="33" operator="equal" stopIfTrue="1">
      <formula>$F$13</formula>
    </cfRule>
  </conditionalFormatting>
  <conditionalFormatting sqref="G12">
    <cfRule type="cellIs" priority="9" dxfId="33" operator="equal" stopIfTrue="1">
      <formula>$G$13</formula>
    </cfRule>
  </conditionalFormatting>
  <conditionalFormatting sqref="J29">
    <cfRule type="cellIs" priority="16" dxfId="33" operator="equal" stopIfTrue="1">
      <formula>$J$65</formula>
    </cfRule>
  </conditionalFormatting>
  <conditionalFormatting sqref="K29">
    <cfRule type="cellIs" priority="17" dxfId="33" operator="equal" stopIfTrue="1">
      <formula>$K$65</formula>
    </cfRule>
  </conditionalFormatting>
  <conditionalFormatting sqref="G66">
    <cfRule type="cellIs" priority="18" dxfId="0" operator="notEqual" stopIfTrue="1">
      <formula>$G$105</formula>
    </cfRule>
  </conditionalFormatting>
  <conditionalFormatting sqref="G105">
    <cfRule type="cellIs" priority="19" dxfId="0" operator="notEqual" stopIfTrue="1">
      <formula>$G$66</formula>
    </cfRule>
  </conditionalFormatting>
  <dataValidations count="3">
    <dataValidation type="list" allowBlank="1" showInputMessage="1" showErrorMessage="1" sqref="E9">
      <formula1>$E$116:$E$127</formula1>
    </dataValidation>
    <dataValidation type="list" allowBlank="1" showInputMessage="1" showErrorMessage="1" sqref="E10">
      <formula1>$E$120:$E$127</formula1>
    </dataValidation>
    <dataValidation type="list" allowBlank="1" showInputMessage="1" showErrorMessage="1" sqref="I26">
      <formula1>#REF!</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3" r:id="rId4"/>
  <rowBreaks count="1" manualBreakCount="1">
    <brk id="66" max="6" man="1"/>
  </rowBreaks>
  <drawing r:id="rId3"/>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U80"/>
  <sheetViews>
    <sheetView view="pageBreakPreview" zoomScaleSheetLayoutView="100" zoomScalePageLayoutView="0" workbookViewId="0" topLeftCell="A1">
      <selection activeCell="G20" sqref="G20:J20"/>
    </sheetView>
  </sheetViews>
  <sheetFormatPr defaultColWidth="9.00390625" defaultRowHeight="11.25" customHeight="1"/>
  <cols>
    <col min="1" max="1" width="22.875" style="2" customWidth="1"/>
    <col min="2" max="3" width="8.375" style="2" customWidth="1"/>
    <col min="4" max="4" width="6.375" style="2" customWidth="1"/>
    <col min="5" max="5" width="2.625" style="2" customWidth="1"/>
    <col min="6" max="6" width="7.25390625" style="2" customWidth="1"/>
    <col min="7" max="7" width="2.75390625" style="2" customWidth="1"/>
    <col min="8" max="8" width="7.00390625" style="2" customWidth="1"/>
    <col min="9" max="9" width="2.00390625" style="2" customWidth="1"/>
    <col min="10" max="10" width="7.125" style="2" customWidth="1"/>
    <col min="11" max="11" width="2.625" style="2" customWidth="1"/>
    <col min="12" max="12" width="6.75390625" style="2" customWidth="1"/>
    <col min="13" max="13" width="1.625" style="2" customWidth="1"/>
    <col min="14" max="14" width="7.375" style="2" customWidth="1"/>
    <col min="15" max="15" width="39.125" style="2" customWidth="1"/>
    <col min="16" max="16" width="6.75390625" style="2" customWidth="1"/>
    <col min="17" max="16384" width="9.125" style="2" customWidth="1"/>
  </cols>
  <sheetData>
    <row r="1" spans="1:14" s="10" customFormat="1" ht="11.25" customHeight="1">
      <c r="A1" s="11"/>
      <c r="B1" s="11"/>
      <c r="C1" s="11"/>
      <c r="D1" s="11"/>
      <c r="E1" s="11"/>
      <c r="F1" s="11"/>
      <c r="G1" s="11"/>
      <c r="H1" s="11"/>
      <c r="I1" s="11"/>
      <c r="J1" s="534" t="s">
        <v>322</v>
      </c>
      <c r="K1" s="534"/>
      <c r="L1" s="534"/>
      <c r="M1" s="534"/>
      <c r="N1" s="534"/>
    </row>
    <row r="2" spans="1:14" s="10" customFormat="1" ht="22.5" customHeight="1">
      <c r="A2" s="11"/>
      <c r="B2" s="11"/>
      <c r="C2" s="11"/>
      <c r="D2" s="11"/>
      <c r="E2" s="11"/>
      <c r="F2" s="11"/>
      <c r="G2" s="528" t="s">
        <v>946</v>
      </c>
      <c r="H2" s="528"/>
      <c r="I2" s="528"/>
      <c r="J2" s="528"/>
      <c r="K2" s="528"/>
      <c r="L2" s="528"/>
      <c r="M2" s="528"/>
      <c r="N2" s="528"/>
    </row>
    <row r="3" spans="1:14" s="10" customFormat="1" ht="18" customHeight="1">
      <c r="A3" s="11"/>
      <c r="B3" s="11"/>
      <c r="C3" s="11"/>
      <c r="D3" s="11"/>
      <c r="E3" s="11"/>
      <c r="F3" s="11"/>
      <c r="G3" s="11"/>
      <c r="H3" s="585" t="s">
        <v>947</v>
      </c>
      <c r="I3" s="586"/>
      <c r="J3" s="586"/>
      <c r="K3" s="586"/>
      <c r="L3" s="586"/>
      <c r="M3" s="586"/>
      <c r="N3" s="586"/>
    </row>
    <row r="4" spans="1:14" s="10" customFormat="1" ht="3" customHeight="1">
      <c r="A4" s="11"/>
      <c r="B4" s="11"/>
      <c r="C4" s="11"/>
      <c r="D4" s="11"/>
      <c r="E4" s="11"/>
      <c r="F4" s="11"/>
      <c r="G4" s="11"/>
      <c r="H4" s="11"/>
      <c r="I4" s="11"/>
      <c r="J4" s="11"/>
      <c r="K4" s="11"/>
      <c r="L4" s="11"/>
      <c r="M4" s="11"/>
      <c r="N4" s="11"/>
    </row>
    <row r="5" spans="1:14" s="10" customFormat="1" ht="12.75" customHeight="1">
      <c r="A5" s="510" t="s">
        <v>313</v>
      </c>
      <c r="B5" s="510"/>
      <c r="C5" s="510"/>
      <c r="D5" s="510"/>
      <c r="E5" s="510"/>
      <c r="F5" s="510"/>
      <c r="G5" s="510"/>
      <c r="H5" s="510"/>
      <c r="I5" s="510"/>
      <c r="J5" s="510"/>
      <c r="K5" s="510"/>
      <c r="L5" s="510"/>
      <c r="M5" s="510"/>
      <c r="N5" s="510"/>
    </row>
    <row r="6" spans="1:14" s="10" customFormat="1" ht="12.75" customHeight="1">
      <c r="A6" s="510" t="s">
        <v>98</v>
      </c>
      <c r="B6" s="510"/>
      <c r="C6" s="510"/>
      <c r="D6" s="510"/>
      <c r="E6" s="510"/>
      <c r="F6" s="510"/>
      <c r="G6" s="510"/>
      <c r="H6" s="510"/>
      <c r="I6" s="510"/>
      <c r="J6" s="510"/>
      <c r="K6" s="510"/>
      <c r="L6" s="510"/>
      <c r="M6" s="510"/>
      <c r="N6" s="510"/>
    </row>
    <row r="7" spans="1:14" s="10" customFormat="1" ht="15" customHeight="1">
      <c r="A7" s="11"/>
      <c r="B7" s="11"/>
      <c r="C7" s="125" t="s">
        <v>103</v>
      </c>
      <c r="D7" s="142" t="str">
        <f>Баланс!M13</f>
        <v>январь</v>
      </c>
      <c r="E7" s="128" t="s">
        <v>549</v>
      </c>
      <c r="F7" s="143" t="str">
        <f>Баланс!O13</f>
        <v>декабрь</v>
      </c>
      <c r="G7" s="555">
        <f>Баланс!G12</f>
        <v>44926</v>
      </c>
      <c r="H7" s="555"/>
      <c r="I7" s="114"/>
      <c r="J7" s="114"/>
      <c r="K7" s="114"/>
      <c r="L7" s="110"/>
      <c r="M7" s="110"/>
      <c r="N7" s="11"/>
    </row>
    <row r="8" spans="1:14" s="10" customFormat="1" ht="12" customHeight="1">
      <c r="A8" s="4"/>
      <c r="B8" s="11"/>
      <c r="C8" s="11"/>
      <c r="D8" s="11"/>
      <c r="E8" s="11"/>
      <c r="F8" s="11"/>
      <c r="G8" s="11"/>
      <c r="H8" s="11"/>
      <c r="I8" s="11"/>
      <c r="J8" s="11"/>
      <c r="K8" s="11"/>
      <c r="L8" s="11"/>
      <c r="M8" s="11"/>
      <c r="N8" s="11"/>
    </row>
    <row r="9" spans="1:14" s="10" customFormat="1" ht="15" customHeight="1">
      <c r="A9" s="471" t="s">
        <v>323</v>
      </c>
      <c r="B9" s="472"/>
      <c r="C9" s="472"/>
      <c r="D9" s="107"/>
      <c r="E9" s="579" t="str">
        <f>Баланс!D21</f>
        <v>ОАО "Белремстройсвязь"</v>
      </c>
      <c r="F9" s="580"/>
      <c r="G9" s="580"/>
      <c r="H9" s="580"/>
      <c r="I9" s="580"/>
      <c r="J9" s="580"/>
      <c r="K9" s="580"/>
      <c r="L9" s="580"/>
      <c r="M9" s="580"/>
      <c r="N9" s="581"/>
    </row>
    <row r="10" spans="1:14" s="10" customFormat="1" ht="15" customHeight="1">
      <c r="A10" s="471" t="s">
        <v>314</v>
      </c>
      <c r="B10" s="472"/>
      <c r="C10" s="472"/>
      <c r="D10" s="107"/>
      <c r="E10" s="579">
        <f>Баланс!D22</f>
        <v>100347020</v>
      </c>
      <c r="F10" s="580"/>
      <c r="G10" s="580"/>
      <c r="H10" s="580"/>
      <c r="I10" s="580"/>
      <c r="J10" s="580"/>
      <c r="K10" s="580"/>
      <c r="L10" s="580"/>
      <c r="M10" s="580"/>
      <c r="N10" s="581"/>
    </row>
    <row r="11" spans="1:14" s="10" customFormat="1" ht="15" customHeight="1">
      <c r="A11" s="471" t="s">
        <v>1164</v>
      </c>
      <c r="B11" s="472"/>
      <c r="C11" s="472"/>
      <c r="D11" s="107"/>
      <c r="E11" s="579" t="str">
        <f>Баланс!D23</f>
        <v>Строительство</v>
      </c>
      <c r="F11" s="580"/>
      <c r="G11" s="580"/>
      <c r="H11" s="580"/>
      <c r="I11" s="580"/>
      <c r="J11" s="580"/>
      <c r="K11" s="580"/>
      <c r="L11" s="580"/>
      <c r="M11" s="580"/>
      <c r="N11" s="581"/>
    </row>
    <row r="12" spans="1:14" s="10" customFormat="1" ht="15" customHeight="1">
      <c r="A12" s="471" t="s">
        <v>315</v>
      </c>
      <c r="B12" s="472"/>
      <c r="C12" s="472"/>
      <c r="D12" s="107"/>
      <c r="E12" s="579" t="str">
        <f>Баланс!D24</f>
        <v>Открытое акционерное общество</v>
      </c>
      <c r="F12" s="580"/>
      <c r="G12" s="580"/>
      <c r="H12" s="580"/>
      <c r="I12" s="580"/>
      <c r="J12" s="580"/>
      <c r="K12" s="580"/>
      <c r="L12" s="580"/>
      <c r="M12" s="580"/>
      <c r="N12" s="581"/>
    </row>
    <row r="13" spans="1:14" s="10" customFormat="1" ht="15" customHeight="1">
      <c r="A13" s="471" t="s">
        <v>316</v>
      </c>
      <c r="B13" s="472"/>
      <c r="C13" s="472"/>
      <c r="D13" s="107"/>
      <c r="E13" s="579" t="str">
        <f>Баланс!D25</f>
        <v>Министерство связи  и информатизации РБ</v>
      </c>
      <c r="F13" s="580"/>
      <c r="G13" s="580"/>
      <c r="H13" s="580"/>
      <c r="I13" s="580"/>
      <c r="J13" s="580"/>
      <c r="K13" s="580"/>
      <c r="L13" s="580"/>
      <c r="M13" s="580"/>
      <c r="N13" s="581"/>
    </row>
    <row r="14" spans="1:14" s="10" customFormat="1" ht="15" customHeight="1">
      <c r="A14" s="471" t="s">
        <v>317</v>
      </c>
      <c r="B14" s="472"/>
      <c r="C14" s="472"/>
      <c r="D14" s="107"/>
      <c r="E14" s="579" t="str">
        <f>Баланс!D26</f>
        <v>тыс.руб.</v>
      </c>
      <c r="F14" s="580"/>
      <c r="G14" s="580"/>
      <c r="H14" s="580"/>
      <c r="I14" s="580"/>
      <c r="J14" s="580"/>
      <c r="K14" s="580"/>
      <c r="L14" s="580"/>
      <c r="M14" s="580"/>
      <c r="N14" s="581"/>
    </row>
    <row r="15" spans="1:14" s="10" customFormat="1" ht="15" customHeight="1">
      <c r="A15" s="471" t="s">
        <v>324</v>
      </c>
      <c r="B15" s="472"/>
      <c r="C15" s="472"/>
      <c r="D15" s="107"/>
      <c r="E15" s="579" t="str">
        <f>Баланс!D27</f>
        <v>220049,г.Минск,пер.Чайковского,3</v>
      </c>
      <c r="F15" s="580"/>
      <c r="G15" s="580"/>
      <c r="H15" s="580"/>
      <c r="I15" s="580"/>
      <c r="J15" s="580"/>
      <c r="K15" s="580"/>
      <c r="L15" s="580"/>
      <c r="M15" s="580"/>
      <c r="N15" s="581"/>
    </row>
    <row r="16" spans="1:14" s="10" customFormat="1" ht="9.75" customHeight="1">
      <c r="A16" s="4"/>
      <c r="B16" s="4"/>
      <c r="C16" s="4"/>
      <c r="D16" s="4"/>
      <c r="E16" s="4"/>
      <c r="F16" s="4"/>
      <c r="G16" s="4"/>
      <c r="H16" s="4"/>
      <c r="I16" s="4"/>
      <c r="J16" s="11"/>
      <c r="K16" s="11"/>
      <c r="L16" s="11"/>
      <c r="M16" s="11"/>
      <c r="N16" s="11"/>
    </row>
    <row r="17" spans="1:15" s="10" customFormat="1" ht="15" customHeight="1">
      <c r="A17" s="573" t="s">
        <v>340</v>
      </c>
      <c r="B17" s="574"/>
      <c r="C17" s="574"/>
      <c r="D17" s="574"/>
      <c r="E17" s="575"/>
      <c r="F17" s="565" t="s">
        <v>291</v>
      </c>
      <c r="G17" s="144" t="s">
        <v>107</v>
      </c>
      <c r="H17" s="145" t="str">
        <f>D7</f>
        <v>январь</v>
      </c>
      <c r="I17" s="145" t="s">
        <v>549</v>
      </c>
      <c r="J17" s="146" t="str">
        <f>F7</f>
        <v>декабрь</v>
      </c>
      <c r="K17" s="147" t="s">
        <v>567</v>
      </c>
      <c r="L17" s="145" t="str">
        <f>H17</f>
        <v>январь</v>
      </c>
      <c r="M17" s="148" t="s">
        <v>549</v>
      </c>
      <c r="N17" s="146" t="str">
        <f>J17</f>
        <v>декабрь</v>
      </c>
      <c r="O17" s="538"/>
    </row>
    <row r="18" spans="1:21" ht="15" customHeight="1">
      <c r="A18" s="576"/>
      <c r="B18" s="577"/>
      <c r="C18" s="577"/>
      <c r="D18" s="577"/>
      <c r="E18" s="578"/>
      <c r="F18" s="566"/>
      <c r="G18" s="542">
        <f>G7</f>
        <v>44926</v>
      </c>
      <c r="H18" s="543"/>
      <c r="I18" s="543"/>
      <c r="J18" s="544"/>
      <c r="K18" s="542">
        <f>DATE(YEAR(G18),MONTH(0),DAY(0))</f>
        <v>44561</v>
      </c>
      <c r="L18" s="543"/>
      <c r="M18" s="543"/>
      <c r="N18" s="544"/>
      <c r="O18" s="538"/>
      <c r="P18" s="92"/>
      <c r="Q18" s="92"/>
      <c r="R18" s="92"/>
      <c r="S18" s="92"/>
      <c r="T18" s="92"/>
      <c r="U18" s="92"/>
    </row>
    <row r="19" spans="1:21" ht="11.25" customHeight="1">
      <c r="A19" s="495">
        <v>1</v>
      </c>
      <c r="B19" s="496"/>
      <c r="C19" s="496"/>
      <c r="D19" s="496"/>
      <c r="E19" s="497"/>
      <c r="F19" s="14">
        <v>2</v>
      </c>
      <c r="G19" s="562">
        <v>3</v>
      </c>
      <c r="H19" s="563"/>
      <c r="I19" s="563"/>
      <c r="J19" s="564"/>
      <c r="K19" s="562">
        <v>4</v>
      </c>
      <c r="L19" s="563"/>
      <c r="M19" s="563"/>
      <c r="N19" s="564"/>
      <c r="O19" s="538"/>
      <c r="P19" s="92"/>
      <c r="Q19" s="92"/>
      <c r="R19" s="92"/>
      <c r="S19" s="92"/>
      <c r="T19" s="92"/>
      <c r="U19" s="92"/>
    </row>
    <row r="20" spans="1:21" s="29" customFormat="1" ht="27" customHeight="1">
      <c r="A20" s="479" t="s">
        <v>99</v>
      </c>
      <c r="B20" s="480"/>
      <c r="C20" s="480"/>
      <c r="D20" s="480"/>
      <c r="E20" s="481"/>
      <c r="F20" s="28" t="s">
        <v>329</v>
      </c>
      <c r="G20" s="556">
        <v>17955</v>
      </c>
      <c r="H20" s="557"/>
      <c r="I20" s="557"/>
      <c r="J20" s="558"/>
      <c r="K20" s="556">
        <v>21376</v>
      </c>
      <c r="L20" s="557"/>
      <c r="M20" s="557"/>
      <c r="N20" s="558"/>
      <c r="O20" s="19"/>
      <c r="P20" s="100"/>
      <c r="Q20" s="100"/>
      <c r="R20" s="100"/>
      <c r="S20" s="93"/>
      <c r="T20" s="93"/>
      <c r="U20" s="93"/>
    </row>
    <row r="21" spans="1:21" s="29" customFormat="1" ht="27" customHeight="1">
      <c r="A21" s="479" t="s">
        <v>100</v>
      </c>
      <c r="B21" s="480"/>
      <c r="C21" s="480"/>
      <c r="D21" s="480"/>
      <c r="E21" s="481"/>
      <c r="F21" s="28" t="s">
        <v>330</v>
      </c>
      <c r="G21" s="535">
        <v>15896</v>
      </c>
      <c r="H21" s="536"/>
      <c r="I21" s="536"/>
      <c r="J21" s="537"/>
      <c r="K21" s="535">
        <v>19062</v>
      </c>
      <c r="L21" s="536"/>
      <c r="M21" s="536"/>
      <c r="N21" s="537"/>
      <c r="O21" s="19"/>
      <c r="P21" s="100"/>
      <c r="Q21" s="100"/>
      <c r="R21" s="100"/>
      <c r="S21" s="93"/>
      <c r="T21" s="93"/>
      <c r="U21" s="93"/>
    </row>
    <row r="22" spans="1:21" s="29" customFormat="1" ht="15" customHeight="1">
      <c r="A22" s="461" t="s">
        <v>948</v>
      </c>
      <c r="B22" s="480"/>
      <c r="C22" s="480"/>
      <c r="D22" s="480"/>
      <c r="E22" s="481"/>
      <c r="F22" s="28" t="s">
        <v>331</v>
      </c>
      <c r="G22" s="582">
        <f>G20-G21</f>
        <v>2059</v>
      </c>
      <c r="H22" s="583"/>
      <c r="I22" s="583"/>
      <c r="J22" s="584"/>
      <c r="K22" s="559">
        <f>K20-K21</f>
        <v>2314</v>
      </c>
      <c r="L22" s="560"/>
      <c r="M22" s="560"/>
      <c r="N22" s="561"/>
      <c r="O22" s="19"/>
      <c r="P22" s="95"/>
      <c r="Q22" s="95"/>
      <c r="R22" s="95"/>
      <c r="S22" s="94"/>
      <c r="T22" s="93"/>
      <c r="U22" s="93"/>
    </row>
    <row r="23" spans="1:21" s="29" customFormat="1" ht="15" customHeight="1">
      <c r="A23" s="479" t="s">
        <v>318</v>
      </c>
      <c r="B23" s="480"/>
      <c r="C23" s="480"/>
      <c r="D23" s="480"/>
      <c r="E23" s="481"/>
      <c r="F23" s="28" t="s">
        <v>332</v>
      </c>
      <c r="G23" s="535">
        <v>2650</v>
      </c>
      <c r="H23" s="536"/>
      <c r="I23" s="536"/>
      <c r="J23" s="537"/>
      <c r="K23" s="535">
        <v>2480</v>
      </c>
      <c r="L23" s="536"/>
      <c r="M23" s="536"/>
      <c r="N23" s="537"/>
      <c r="O23" s="19"/>
      <c r="P23" s="95"/>
      <c r="Q23" s="95"/>
      <c r="R23" s="95"/>
      <c r="S23" s="94"/>
      <c r="T23" s="93"/>
      <c r="U23" s="93"/>
    </row>
    <row r="24" spans="1:21" s="29" customFormat="1" ht="15" customHeight="1">
      <c r="A24" s="479" t="s">
        <v>319</v>
      </c>
      <c r="B24" s="480"/>
      <c r="C24" s="480"/>
      <c r="D24" s="480"/>
      <c r="E24" s="481"/>
      <c r="F24" s="28" t="s">
        <v>333</v>
      </c>
      <c r="G24" s="535">
        <v>0</v>
      </c>
      <c r="H24" s="536"/>
      <c r="I24" s="536"/>
      <c r="J24" s="537"/>
      <c r="K24" s="535">
        <v>0</v>
      </c>
      <c r="L24" s="536"/>
      <c r="M24" s="536"/>
      <c r="N24" s="537"/>
      <c r="O24" s="19"/>
      <c r="P24" s="95"/>
      <c r="Q24" s="95"/>
      <c r="R24" s="95"/>
      <c r="S24" s="94"/>
      <c r="T24" s="93"/>
      <c r="U24" s="93"/>
    </row>
    <row r="25" spans="1:21" s="29" customFormat="1" ht="27" customHeight="1">
      <c r="A25" s="479" t="s">
        <v>949</v>
      </c>
      <c r="B25" s="480"/>
      <c r="C25" s="480"/>
      <c r="D25" s="480"/>
      <c r="E25" s="481"/>
      <c r="F25" s="28" t="s">
        <v>334</v>
      </c>
      <c r="G25" s="559">
        <f>G22-G23-G24</f>
        <v>-591</v>
      </c>
      <c r="H25" s="560"/>
      <c r="I25" s="560"/>
      <c r="J25" s="561"/>
      <c r="K25" s="559">
        <f>K22-K23-K24</f>
        <v>-166</v>
      </c>
      <c r="L25" s="560"/>
      <c r="M25" s="560"/>
      <c r="N25" s="561"/>
      <c r="O25" s="19"/>
      <c r="P25" s="96"/>
      <c r="Q25" s="96"/>
      <c r="R25" s="96"/>
      <c r="S25" s="94"/>
      <c r="T25" s="93"/>
      <c r="U25" s="93"/>
    </row>
    <row r="26" spans="1:21" s="29" customFormat="1" ht="15" customHeight="1">
      <c r="A26" s="479" t="s">
        <v>57</v>
      </c>
      <c r="B26" s="480"/>
      <c r="C26" s="480"/>
      <c r="D26" s="480"/>
      <c r="E26" s="481"/>
      <c r="F26" s="28" t="s">
        <v>335</v>
      </c>
      <c r="G26" s="556">
        <v>288</v>
      </c>
      <c r="H26" s="557"/>
      <c r="I26" s="557"/>
      <c r="J26" s="558"/>
      <c r="K26" s="556">
        <v>632</v>
      </c>
      <c r="L26" s="557"/>
      <c r="M26" s="557"/>
      <c r="N26" s="558"/>
      <c r="O26" s="202"/>
      <c r="P26" s="95"/>
      <c r="Q26" s="95"/>
      <c r="R26" s="95"/>
      <c r="S26" s="94"/>
      <c r="T26" s="93"/>
      <c r="U26" s="93"/>
    </row>
    <row r="27" spans="1:21" s="29" customFormat="1" ht="15" customHeight="1">
      <c r="A27" s="479" t="s">
        <v>58</v>
      </c>
      <c r="B27" s="480"/>
      <c r="C27" s="480"/>
      <c r="D27" s="480"/>
      <c r="E27" s="481"/>
      <c r="F27" s="28" t="s">
        <v>336</v>
      </c>
      <c r="G27" s="535">
        <v>755</v>
      </c>
      <c r="H27" s="536"/>
      <c r="I27" s="536"/>
      <c r="J27" s="537"/>
      <c r="K27" s="535">
        <v>971</v>
      </c>
      <c r="L27" s="536"/>
      <c r="M27" s="536"/>
      <c r="N27" s="537"/>
      <c r="O27" s="19"/>
      <c r="P27" s="95"/>
      <c r="Q27" s="95"/>
      <c r="R27" s="95"/>
      <c r="S27" s="94"/>
      <c r="T27" s="93"/>
      <c r="U27" s="93"/>
    </row>
    <row r="28" spans="1:21" s="29" customFormat="1" ht="27" customHeight="1">
      <c r="A28" s="461" t="s">
        <v>950</v>
      </c>
      <c r="B28" s="480"/>
      <c r="C28" s="480"/>
      <c r="D28" s="480"/>
      <c r="E28" s="481"/>
      <c r="F28" s="28" t="s">
        <v>338</v>
      </c>
      <c r="G28" s="559">
        <f>G25+G26-G27</f>
        <v>-1058</v>
      </c>
      <c r="H28" s="560"/>
      <c r="I28" s="560"/>
      <c r="J28" s="561"/>
      <c r="K28" s="559">
        <f>K25+K26-K27</f>
        <v>-505</v>
      </c>
      <c r="L28" s="560"/>
      <c r="M28" s="560"/>
      <c r="N28" s="561"/>
      <c r="O28" s="19"/>
      <c r="P28" s="96"/>
      <c r="Q28" s="96"/>
      <c r="R28" s="96"/>
      <c r="S28" s="94"/>
      <c r="T28" s="93"/>
      <c r="U28" s="93"/>
    </row>
    <row r="29" spans="1:21" s="29" customFormat="1" ht="15" customHeight="1">
      <c r="A29" s="479" t="s">
        <v>59</v>
      </c>
      <c r="B29" s="480"/>
      <c r="C29" s="480"/>
      <c r="D29" s="480"/>
      <c r="E29" s="481"/>
      <c r="F29" s="28">
        <v>100</v>
      </c>
      <c r="G29" s="559">
        <f>SUM(G30:J34)</f>
        <v>23</v>
      </c>
      <c r="H29" s="560"/>
      <c r="I29" s="560"/>
      <c r="J29" s="561"/>
      <c r="K29" s="559">
        <f>SUM(K30:N34)</f>
        <v>46</v>
      </c>
      <c r="L29" s="560"/>
      <c r="M29" s="560"/>
      <c r="N29" s="561"/>
      <c r="O29" s="19"/>
      <c r="P29" s="100"/>
      <c r="Q29" s="100"/>
      <c r="R29" s="100"/>
      <c r="S29" s="93"/>
      <c r="T29" s="93"/>
      <c r="U29" s="93"/>
    </row>
    <row r="30" spans="1:21" s="29" customFormat="1" ht="15" customHeight="1">
      <c r="A30" s="594" t="s">
        <v>269</v>
      </c>
      <c r="B30" s="595"/>
      <c r="C30" s="595"/>
      <c r="D30" s="595"/>
      <c r="E30" s="596"/>
      <c r="F30" s="32"/>
      <c r="G30" s="570"/>
      <c r="H30" s="571"/>
      <c r="I30" s="571"/>
      <c r="J30" s="572"/>
      <c r="K30" s="570"/>
      <c r="L30" s="571"/>
      <c r="M30" s="571"/>
      <c r="N30" s="572"/>
      <c r="O30" s="19"/>
      <c r="P30" s="100"/>
      <c r="Q30" s="100"/>
      <c r="R30" s="100"/>
      <c r="S30" s="93"/>
      <c r="T30" s="93"/>
      <c r="U30" s="93"/>
    </row>
    <row r="31" spans="1:21" s="29" customFormat="1" ht="38.25" customHeight="1">
      <c r="A31" s="587" t="s">
        <v>60</v>
      </c>
      <c r="B31" s="588"/>
      <c r="C31" s="588"/>
      <c r="D31" s="588"/>
      <c r="E31" s="589"/>
      <c r="F31" s="33" t="s">
        <v>102</v>
      </c>
      <c r="G31" s="567">
        <v>2</v>
      </c>
      <c r="H31" s="568"/>
      <c r="I31" s="568"/>
      <c r="J31" s="569"/>
      <c r="K31" s="567">
        <v>8</v>
      </c>
      <c r="L31" s="568"/>
      <c r="M31" s="568"/>
      <c r="N31" s="569"/>
      <c r="O31" s="19"/>
      <c r="P31" s="100"/>
      <c r="Q31" s="100"/>
      <c r="R31" s="100"/>
      <c r="S31" s="93"/>
      <c r="T31" s="93"/>
      <c r="U31" s="93"/>
    </row>
    <row r="32" spans="1:21" s="29" customFormat="1" ht="27" customHeight="1">
      <c r="A32" s="590" t="s">
        <v>61</v>
      </c>
      <c r="B32" s="591"/>
      <c r="C32" s="591"/>
      <c r="D32" s="591"/>
      <c r="E32" s="592"/>
      <c r="F32" s="28">
        <v>102</v>
      </c>
      <c r="G32" s="556">
        <v>0</v>
      </c>
      <c r="H32" s="557"/>
      <c r="I32" s="557"/>
      <c r="J32" s="558"/>
      <c r="K32" s="556">
        <v>0</v>
      </c>
      <c r="L32" s="557"/>
      <c r="M32" s="557"/>
      <c r="N32" s="558"/>
      <c r="O32" s="19"/>
      <c r="P32" s="100"/>
      <c r="Q32" s="100"/>
      <c r="R32" s="100"/>
      <c r="S32" s="93"/>
      <c r="T32" s="93"/>
      <c r="U32" s="93"/>
    </row>
    <row r="33" spans="1:21" s="29" customFormat="1" ht="15" customHeight="1">
      <c r="A33" s="590" t="s">
        <v>320</v>
      </c>
      <c r="B33" s="591"/>
      <c r="C33" s="591"/>
      <c r="D33" s="591"/>
      <c r="E33" s="592"/>
      <c r="F33" s="28">
        <v>103</v>
      </c>
      <c r="G33" s="556">
        <v>0</v>
      </c>
      <c r="H33" s="557"/>
      <c r="I33" s="557"/>
      <c r="J33" s="558"/>
      <c r="K33" s="556">
        <v>0</v>
      </c>
      <c r="L33" s="557"/>
      <c r="M33" s="557"/>
      <c r="N33" s="558"/>
      <c r="O33" s="19"/>
      <c r="P33" s="100"/>
      <c r="Q33" s="100"/>
      <c r="R33" s="100"/>
      <c r="S33" s="93"/>
      <c r="T33" s="93"/>
      <c r="U33" s="93"/>
    </row>
    <row r="34" spans="1:21" s="29" customFormat="1" ht="17.25" customHeight="1">
      <c r="A34" s="590" t="s">
        <v>63</v>
      </c>
      <c r="B34" s="591"/>
      <c r="C34" s="591"/>
      <c r="D34" s="591"/>
      <c r="E34" s="592"/>
      <c r="F34" s="28">
        <v>104</v>
      </c>
      <c r="G34" s="556">
        <v>21</v>
      </c>
      <c r="H34" s="557"/>
      <c r="I34" s="557"/>
      <c r="J34" s="558"/>
      <c r="K34" s="556">
        <v>38</v>
      </c>
      <c r="L34" s="557"/>
      <c r="M34" s="557"/>
      <c r="N34" s="558"/>
      <c r="O34" s="19"/>
      <c r="P34" s="100"/>
      <c r="Q34" s="100"/>
      <c r="R34" s="100"/>
      <c r="S34" s="93"/>
      <c r="T34" s="93"/>
      <c r="U34" s="93"/>
    </row>
    <row r="35" spans="1:21" s="29" customFormat="1" ht="15" customHeight="1">
      <c r="A35" s="479" t="s">
        <v>64</v>
      </c>
      <c r="B35" s="480"/>
      <c r="C35" s="480"/>
      <c r="D35" s="480"/>
      <c r="E35" s="481"/>
      <c r="F35" s="28">
        <v>110</v>
      </c>
      <c r="G35" s="545">
        <f>SUM(G36:J38)</f>
        <v>1</v>
      </c>
      <c r="H35" s="546"/>
      <c r="I35" s="546"/>
      <c r="J35" s="547"/>
      <c r="K35" s="545">
        <f>SUM(K36:N38)</f>
        <v>20</v>
      </c>
      <c r="L35" s="546"/>
      <c r="M35" s="546"/>
      <c r="N35" s="547"/>
      <c r="O35" s="19"/>
      <c r="P35" s="100"/>
      <c r="Q35" s="100"/>
      <c r="R35" s="100"/>
      <c r="S35" s="93"/>
      <c r="T35" s="93"/>
      <c r="U35" s="93"/>
    </row>
    <row r="36" spans="1:21" s="29" customFormat="1" ht="15" customHeight="1">
      <c r="A36" s="594" t="s">
        <v>269</v>
      </c>
      <c r="B36" s="595"/>
      <c r="C36" s="595"/>
      <c r="D36" s="595"/>
      <c r="E36" s="596"/>
      <c r="F36" s="109"/>
      <c r="G36" s="540"/>
      <c r="H36" s="540"/>
      <c r="I36" s="540"/>
      <c r="J36" s="541"/>
      <c r="K36" s="539"/>
      <c r="L36" s="540"/>
      <c r="M36" s="540"/>
      <c r="N36" s="541"/>
      <c r="O36" s="19"/>
      <c r="P36" s="100"/>
      <c r="Q36" s="100"/>
      <c r="R36" s="100"/>
      <c r="S36" s="93"/>
      <c r="T36" s="93"/>
      <c r="U36" s="93"/>
    </row>
    <row r="37" spans="1:21" s="29" customFormat="1" ht="38.25" customHeight="1">
      <c r="A37" s="587" t="s">
        <v>65</v>
      </c>
      <c r="B37" s="588"/>
      <c r="C37" s="588"/>
      <c r="D37" s="588"/>
      <c r="E37" s="589"/>
      <c r="F37" s="33">
        <v>111</v>
      </c>
      <c r="G37" s="551">
        <v>1</v>
      </c>
      <c r="H37" s="552"/>
      <c r="I37" s="552"/>
      <c r="J37" s="553"/>
      <c r="K37" s="551">
        <v>13</v>
      </c>
      <c r="L37" s="552"/>
      <c r="M37" s="552"/>
      <c r="N37" s="553"/>
      <c r="O37" s="19"/>
      <c r="P37" s="100"/>
      <c r="Q37" s="100"/>
      <c r="R37" s="100"/>
      <c r="S37" s="93"/>
      <c r="T37" s="93"/>
      <c r="U37" s="93"/>
    </row>
    <row r="38" spans="1:21" s="29" customFormat="1" ht="15" customHeight="1">
      <c r="A38" s="590" t="s">
        <v>66</v>
      </c>
      <c r="B38" s="591"/>
      <c r="C38" s="591"/>
      <c r="D38" s="591"/>
      <c r="E38" s="592"/>
      <c r="F38" s="28">
        <v>112</v>
      </c>
      <c r="G38" s="535">
        <v>0</v>
      </c>
      <c r="H38" s="536"/>
      <c r="I38" s="536"/>
      <c r="J38" s="537"/>
      <c r="K38" s="535">
        <v>7</v>
      </c>
      <c r="L38" s="536"/>
      <c r="M38" s="536"/>
      <c r="N38" s="537"/>
      <c r="O38" s="19"/>
      <c r="P38" s="100"/>
      <c r="Q38" s="100"/>
      <c r="R38" s="100"/>
      <c r="S38" s="93"/>
      <c r="T38" s="93"/>
      <c r="U38" s="93"/>
    </row>
    <row r="39" spans="1:21" s="29" customFormat="1" ht="15" customHeight="1">
      <c r="A39" s="479" t="s">
        <v>67</v>
      </c>
      <c r="B39" s="480"/>
      <c r="C39" s="480"/>
      <c r="D39" s="480"/>
      <c r="E39" s="481"/>
      <c r="F39" s="28">
        <v>120</v>
      </c>
      <c r="G39" s="559">
        <f>SUM(G40:J42)</f>
        <v>3</v>
      </c>
      <c r="H39" s="560"/>
      <c r="I39" s="560"/>
      <c r="J39" s="561"/>
      <c r="K39" s="559">
        <f>SUM(K40:N42)</f>
        <v>3</v>
      </c>
      <c r="L39" s="560"/>
      <c r="M39" s="560"/>
      <c r="N39" s="561"/>
      <c r="O39" s="19"/>
      <c r="P39" s="100"/>
      <c r="Q39" s="100"/>
      <c r="R39" s="100"/>
      <c r="S39" s="93"/>
      <c r="T39" s="93"/>
      <c r="U39" s="93"/>
    </row>
    <row r="40" spans="1:21" s="29" customFormat="1" ht="15" customHeight="1">
      <c r="A40" s="594" t="s">
        <v>269</v>
      </c>
      <c r="B40" s="595"/>
      <c r="C40" s="595"/>
      <c r="D40" s="595"/>
      <c r="E40" s="596"/>
      <c r="F40" s="109"/>
      <c r="G40" s="549"/>
      <c r="H40" s="549"/>
      <c r="I40" s="549"/>
      <c r="J40" s="550"/>
      <c r="K40" s="548"/>
      <c r="L40" s="549"/>
      <c r="M40" s="549"/>
      <c r="N40" s="550"/>
      <c r="O40" s="19"/>
      <c r="P40" s="100"/>
      <c r="Q40" s="100"/>
      <c r="R40" s="100"/>
      <c r="S40" s="93"/>
      <c r="T40" s="93"/>
      <c r="U40" s="93"/>
    </row>
    <row r="41" spans="1:21" s="29" customFormat="1" ht="27" customHeight="1">
      <c r="A41" s="587" t="s">
        <v>68</v>
      </c>
      <c r="B41" s="588"/>
      <c r="C41" s="588"/>
      <c r="D41" s="588"/>
      <c r="E41" s="589"/>
      <c r="F41" s="33">
        <v>121</v>
      </c>
      <c r="G41" s="568">
        <v>0</v>
      </c>
      <c r="H41" s="568"/>
      <c r="I41" s="568"/>
      <c r="J41" s="569"/>
      <c r="K41" s="567">
        <v>0</v>
      </c>
      <c r="L41" s="568"/>
      <c r="M41" s="568"/>
      <c r="N41" s="569"/>
      <c r="O41" s="19"/>
      <c r="P41" s="100"/>
      <c r="Q41" s="100"/>
      <c r="R41" s="100"/>
      <c r="S41" s="93"/>
      <c r="T41" s="93"/>
      <c r="U41" s="93"/>
    </row>
    <row r="42" spans="1:21" s="29" customFormat="1" ht="15" customHeight="1">
      <c r="A42" s="590" t="s">
        <v>69</v>
      </c>
      <c r="B42" s="591"/>
      <c r="C42" s="591"/>
      <c r="D42" s="591"/>
      <c r="E42" s="592"/>
      <c r="F42" s="28">
        <v>122</v>
      </c>
      <c r="G42" s="556">
        <v>3</v>
      </c>
      <c r="H42" s="557"/>
      <c r="I42" s="557"/>
      <c r="J42" s="558"/>
      <c r="K42" s="556">
        <v>3</v>
      </c>
      <c r="L42" s="557"/>
      <c r="M42" s="557"/>
      <c r="N42" s="558"/>
      <c r="O42" s="19"/>
      <c r="P42" s="100"/>
      <c r="Q42" s="100"/>
      <c r="R42" s="100"/>
      <c r="S42" s="93"/>
      <c r="T42" s="93"/>
      <c r="U42" s="93"/>
    </row>
    <row r="43" spans="1:21" s="29" customFormat="1" ht="15" customHeight="1">
      <c r="A43" s="479" t="s">
        <v>71</v>
      </c>
      <c r="B43" s="480"/>
      <c r="C43" s="480"/>
      <c r="D43" s="480"/>
      <c r="E43" s="481"/>
      <c r="F43" s="28">
        <v>130</v>
      </c>
      <c r="G43" s="545">
        <f>SUM(G44:J47)</f>
        <v>290</v>
      </c>
      <c r="H43" s="546"/>
      <c r="I43" s="546"/>
      <c r="J43" s="547"/>
      <c r="K43" s="545">
        <f>SUM(K44:N47)</f>
        <v>175</v>
      </c>
      <c r="L43" s="546"/>
      <c r="M43" s="546"/>
      <c r="N43" s="547"/>
      <c r="O43" s="19"/>
      <c r="P43" s="100"/>
      <c r="Q43" s="100"/>
      <c r="R43" s="100"/>
      <c r="S43" s="93"/>
      <c r="T43" s="93"/>
      <c r="U43" s="93"/>
    </row>
    <row r="44" spans="1:21" s="29" customFormat="1" ht="15" customHeight="1">
      <c r="A44" s="594" t="s">
        <v>269</v>
      </c>
      <c r="B44" s="595"/>
      <c r="C44" s="595"/>
      <c r="D44" s="595"/>
      <c r="E44" s="596"/>
      <c r="F44" s="109"/>
      <c r="G44" s="549"/>
      <c r="H44" s="549"/>
      <c r="I44" s="549"/>
      <c r="J44" s="550"/>
      <c r="K44" s="548"/>
      <c r="L44" s="549"/>
      <c r="M44" s="549"/>
      <c r="N44" s="550"/>
      <c r="O44" s="19"/>
      <c r="P44" s="100"/>
      <c r="Q44" s="100"/>
      <c r="R44" s="100"/>
      <c r="S44" s="93"/>
      <c r="T44" s="93"/>
      <c r="U44" s="93"/>
    </row>
    <row r="45" spans="1:21" s="29" customFormat="1" ht="15" customHeight="1">
      <c r="A45" s="587" t="s">
        <v>321</v>
      </c>
      <c r="B45" s="588"/>
      <c r="C45" s="588"/>
      <c r="D45" s="588"/>
      <c r="E45" s="589"/>
      <c r="F45" s="33">
        <v>131</v>
      </c>
      <c r="G45" s="552">
        <v>290</v>
      </c>
      <c r="H45" s="552"/>
      <c r="I45" s="552"/>
      <c r="J45" s="553"/>
      <c r="K45" s="551">
        <v>173</v>
      </c>
      <c r="L45" s="552"/>
      <c r="M45" s="552"/>
      <c r="N45" s="553"/>
      <c r="O45" s="19"/>
      <c r="P45" s="100"/>
      <c r="Q45" s="100"/>
      <c r="R45" s="100"/>
      <c r="S45" s="93"/>
      <c r="T45" s="93"/>
      <c r="U45" s="93"/>
    </row>
    <row r="46" spans="1:21" s="29" customFormat="1" ht="27" customHeight="1">
      <c r="A46" s="590" t="s">
        <v>68</v>
      </c>
      <c r="B46" s="591"/>
      <c r="C46" s="591"/>
      <c r="D46" s="591"/>
      <c r="E46" s="592"/>
      <c r="F46" s="28">
        <v>132</v>
      </c>
      <c r="G46" s="535">
        <v>0</v>
      </c>
      <c r="H46" s="536"/>
      <c r="I46" s="536"/>
      <c r="J46" s="537"/>
      <c r="K46" s="535">
        <v>2</v>
      </c>
      <c r="L46" s="536"/>
      <c r="M46" s="536"/>
      <c r="N46" s="537"/>
      <c r="O46" s="19"/>
      <c r="P46" s="100"/>
      <c r="Q46" s="100"/>
      <c r="R46" s="100"/>
      <c r="S46" s="93"/>
      <c r="T46" s="93"/>
      <c r="U46" s="93"/>
    </row>
    <row r="47" spans="1:21" s="29" customFormat="1" ht="15" customHeight="1">
      <c r="A47" s="590" t="s">
        <v>72</v>
      </c>
      <c r="B47" s="591"/>
      <c r="C47" s="591"/>
      <c r="D47" s="591"/>
      <c r="E47" s="592"/>
      <c r="F47" s="28">
        <v>133</v>
      </c>
      <c r="G47" s="535">
        <v>0</v>
      </c>
      <c r="H47" s="536"/>
      <c r="I47" s="536"/>
      <c r="J47" s="537"/>
      <c r="K47" s="535">
        <v>0</v>
      </c>
      <c r="L47" s="536"/>
      <c r="M47" s="536"/>
      <c r="N47" s="537"/>
      <c r="P47" s="103"/>
      <c r="Q47" s="101"/>
      <c r="R47" s="101"/>
      <c r="S47" s="97"/>
      <c r="T47" s="97"/>
      <c r="U47" s="97"/>
    </row>
    <row r="48" spans="1:21" s="29" customFormat="1" ht="15" customHeight="1">
      <c r="A48" s="573" t="s">
        <v>340</v>
      </c>
      <c r="B48" s="574"/>
      <c r="C48" s="574"/>
      <c r="D48" s="574"/>
      <c r="E48" s="575"/>
      <c r="F48" s="565" t="s">
        <v>291</v>
      </c>
      <c r="G48" s="144" t="s">
        <v>107</v>
      </c>
      <c r="H48" s="145" t="str">
        <f>D7</f>
        <v>январь</v>
      </c>
      <c r="I48" s="145" t="s">
        <v>549</v>
      </c>
      <c r="J48" s="146" t="str">
        <f>F7</f>
        <v>декабрь</v>
      </c>
      <c r="K48" s="147" t="s">
        <v>567</v>
      </c>
      <c r="L48" s="145" t="str">
        <f>H48</f>
        <v>январь</v>
      </c>
      <c r="M48" s="148" t="s">
        <v>549</v>
      </c>
      <c r="N48" s="146" t="str">
        <f>J48</f>
        <v>декабрь</v>
      </c>
      <c r="O48" s="201"/>
      <c r="P48" s="102"/>
      <c r="Q48" s="102"/>
      <c r="R48" s="102"/>
      <c r="S48" s="97"/>
      <c r="T48" s="97"/>
      <c r="U48" s="97"/>
    </row>
    <row r="49" spans="1:21" ht="27" customHeight="1">
      <c r="A49" s="576"/>
      <c r="B49" s="577"/>
      <c r="C49" s="577"/>
      <c r="D49" s="577"/>
      <c r="E49" s="578"/>
      <c r="F49" s="566"/>
      <c r="G49" s="542">
        <f>G18</f>
        <v>44926</v>
      </c>
      <c r="H49" s="543"/>
      <c r="I49" s="543"/>
      <c r="J49" s="544"/>
      <c r="K49" s="542">
        <f>DATE(YEAR(G49),MONTH(0),DAY(0))</f>
        <v>44561</v>
      </c>
      <c r="L49" s="543"/>
      <c r="M49" s="543"/>
      <c r="N49" s="544"/>
      <c r="O49" s="92"/>
      <c r="P49" s="98"/>
      <c r="Q49" s="98"/>
      <c r="R49" s="98"/>
      <c r="S49" s="98"/>
      <c r="T49" s="98"/>
      <c r="U49" s="98"/>
    </row>
    <row r="50" spans="1:21" ht="11.25" customHeight="1">
      <c r="A50" s="495">
        <v>1</v>
      </c>
      <c r="B50" s="496"/>
      <c r="C50" s="496"/>
      <c r="D50" s="496"/>
      <c r="E50" s="497"/>
      <c r="F50" s="14">
        <v>2</v>
      </c>
      <c r="G50" s="562">
        <v>3</v>
      </c>
      <c r="H50" s="563"/>
      <c r="I50" s="563"/>
      <c r="J50" s="564"/>
      <c r="K50" s="562">
        <v>4</v>
      </c>
      <c r="L50" s="563"/>
      <c r="M50" s="563"/>
      <c r="N50" s="564"/>
      <c r="O50" s="92"/>
      <c r="P50" s="98"/>
      <c r="Q50" s="98"/>
      <c r="R50" s="98"/>
      <c r="S50" s="98"/>
      <c r="T50" s="98"/>
      <c r="U50" s="98"/>
    </row>
    <row r="51" spans="1:21" s="29" customFormat="1" ht="27" customHeight="1">
      <c r="A51" s="479" t="s">
        <v>951</v>
      </c>
      <c r="B51" s="480"/>
      <c r="C51" s="480"/>
      <c r="D51" s="480"/>
      <c r="E51" s="481"/>
      <c r="F51" s="28" t="s">
        <v>84</v>
      </c>
      <c r="G51" s="559">
        <f>G29-G35+G39-G43</f>
        <v>-265</v>
      </c>
      <c r="H51" s="560"/>
      <c r="I51" s="560"/>
      <c r="J51" s="561"/>
      <c r="K51" s="559">
        <f>K29-K35+K39-K43</f>
        <v>-146</v>
      </c>
      <c r="L51" s="560"/>
      <c r="M51" s="560"/>
      <c r="N51" s="561"/>
      <c r="O51" s="19"/>
      <c r="P51" s="99"/>
      <c r="Q51" s="99"/>
      <c r="R51" s="99"/>
      <c r="S51" s="97"/>
      <c r="T51" s="97"/>
      <c r="U51" s="97"/>
    </row>
    <row r="52" spans="1:21" s="29" customFormat="1" ht="25.5" customHeight="1">
      <c r="A52" s="479" t="s">
        <v>952</v>
      </c>
      <c r="B52" s="480"/>
      <c r="C52" s="480"/>
      <c r="D52" s="480"/>
      <c r="E52" s="481"/>
      <c r="F52" s="28" t="s">
        <v>22</v>
      </c>
      <c r="G52" s="559">
        <f>G51+G28</f>
        <v>-1323</v>
      </c>
      <c r="H52" s="560"/>
      <c r="I52" s="560"/>
      <c r="J52" s="561"/>
      <c r="K52" s="559">
        <f>K51+K28</f>
        <v>-651</v>
      </c>
      <c r="L52" s="560"/>
      <c r="M52" s="560"/>
      <c r="N52" s="561"/>
      <c r="O52" s="201"/>
      <c r="P52" s="99"/>
      <c r="Q52" s="99"/>
      <c r="R52" s="99"/>
      <c r="S52" s="97"/>
      <c r="T52" s="97"/>
      <c r="U52" s="97"/>
    </row>
    <row r="53" spans="1:21" s="29" customFormat="1" ht="15" customHeight="1">
      <c r="A53" s="479" t="s">
        <v>309</v>
      </c>
      <c r="B53" s="480"/>
      <c r="C53" s="480"/>
      <c r="D53" s="480"/>
      <c r="E53" s="481"/>
      <c r="F53" s="28" t="s">
        <v>93</v>
      </c>
      <c r="G53" s="535">
        <v>0</v>
      </c>
      <c r="H53" s="536"/>
      <c r="I53" s="536"/>
      <c r="J53" s="537"/>
      <c r="K53" s="535">
        <v>29</v>
      </c>
      <c r="L53" s="536"/>
      <c r="M53" s="536"/>
      <c r="N53" s="537"/>
      <c r="O53" s="19"/>
      <c r="P53" s="102"/>
      <c r="Q53" s="102"/>
      <c r="R53" s="102"/>
      <c r="S53" s="97"/>
      <c r="T53" s="97"/>
      <c r="U53" s="97"/>
    </row>
    <row r="54" spans="1:21" s="29" customFormat="1" ht="15" customHeight="1">
      <c r="A54" s="479" t="s">
        <v>73</v>
      </c>
      <c r="B54" s="480"/>
      <c r="C54" s="480"/>
      <c r="D54" s="480"/>
      <c r="E54" s="481"/>
      <c r="F54" s="28" t="s">
        <v>94</v>
      </c>
      <c r="G54" s="556">
        <v>-4</v>
      </c>
      <c r="H54" s="557"/>
      <c r="I54" s="557"/>
      <c r="J54" s="558"/>
      <c r="K54" s="556">
        <v>-7</v>
      </c>
      <c r="L54" s="557"/>
      <c r="M54" s="557"/>
      <c r="N54" s="558"/>
      <c r="O54" s="19"/>
      <c r="P54" s="102"/>
      <c r="Q54" s="102"/>
      <c r="R54" s="102"/>
      <c r="S54" s="97"/>
      <c r="T54" s="97"/>
      <c r="U54" s="97"/>
    </row>
    <row r="55" spans="1:21" s="29" customFormat="1" ht="15" customHeight="1">
      <c r="A55" s="479" t="s">
        <v>74</v>
      </c>
      <c r="B55" s="480"/>
      <c r="C55" s="480"/>
      <c r="D55" s="480"/>
      <c r="E55" s="481"/>
      <c r="F55" s="28" t="s">
        <v>95</v>
      </c>
      <c r="G55" s="556">
        <v>0</v>
      </c>
      <c r="H55" s="557"/>
      <c r="I55" s="557"/>
      <c r="J55" s="558"/>
      <c r="K55" s="556">
        <v>0</v>
      </c>
      <c r="L55" s="557"/>
      <c r="M55" s="557"/>
      <c r="N55" s="558"/>
      <c r="O55" s="19"/>
      <c r="P55" s="102"/>
      <c r="Q55" s="102"/>
      <c r="R55" s="102"/>
      <c r="S55" s="97"/>
      <c r="T55" s="97"/>
      <c r="U55" s="97"/>
    </row>
    <row r="56" spans="1:21" s="29" customFormat="1" ht="27" customHeight="1">
      <c r="A56" s="479" t="s">
        <v>75</v>
      </c>
      <c r="B56" s="480"/>
      <c r="C56" s="480"/>
      <c r="D56" s="480"/>
      <c r="E56" s="481"/>
      <c r="F56" s="28" t="s">
        <v>96</v>
      </c>
      <c r="G56" s="535">
        <v>0</v>
      </c>
      <c r="H56" s="536"/>
      <c r="I56" s="536"/>
      <c r="J56" s="537"/>
      <c r="K56" s="535">
        <v>1</v>
      </c>
      <c r="L56" s="536"/>
      <c r="M56" s="536"/>
      <c r="N56" s="537"/>
      <c r="O56" s="19"/>
      <c r="P56" s="101"/>
      <c r="Q56" s="101"/>
      <c r="R56" s="101"/>
      <c r="S56" s="97"/>
      <c r="T56" s="97"/>
      <c r="U56" s="97"/>
    </row>
    <row r="57" spans="1:21" s="29" customFormat="1" ht="27" customHeight="1">
      <c r="A57" s="479" t="s">
        <v>1195</v>
      </c>
      <c r="B57" s="480"/>
      <c r="C57" s="480"/>
      <c r="D57" s="480"/>
      <c r="E57" s="481"/>
      <c r="F57" s="28" t="s">
        <v>97</v>
      </c>
      <c r="G57" s="535">
        <v>1</v>
      </c>
      <c r="H57" s="536"/>
      <c r="I57" s="536"/>
      <c r="J57" s="537"/>
      <c r="K57" s="535">
        <v>0</v>
      </c>
      <c r="L57" s="536"/>
      <c r="M57" s="536"/>
      <c r="N57" s="537"/>
      <c r="O57" s="19"/>
      <c r="P57" s="101"/>
      <c r="Q57" s="101"/>
      <c r="R57" s="101"/>
      <c r="S57" s="97"/>
      <c r="T57" s="97"/>
      <c r="U57" s="97"/>
    </row>
    <row r="58" spans="1:21" s="29" customFormat="1" ht="21.75" customHeight="1">
      <c r="A58" s="479" t="s">
        <v>953</v>
      </c>
      <c r="B58" s="480"/>
      <c r="C58" s="480"/>
      <c r="D58" s="480"/>
      <c r="E58" s="481"/>
      <c r="F58" s="28">
        <v>210</v>
      </c>
      <c r="G58" s="559">
        <f>G52-G53+G54+G55-G56-G57</f>
        <v>-1328</v>
      </c>
      <c r="H58" s="560"/>
      <c r="I58" s="560"/>
      <c r="J58" s="561"/>
      <c r="K58" s="559">
        <f>K52-K53+K54+K55-K56-K57</f>
        <v>-688</v>
      </c>
      <c r="L58" s="560"/>
      <c r="M58" s="560"/>
      <c r="N58" s="561"/>
      <c r="O58" s="152" t="str">
        <f>IF(OR(Баланс!$E$9="I",Баланс!$E$9="II",Баланс!$E$9="III",Баланс!$E$9="IV"),IF(G58=Баланс!F76,0,"стр. 210 гр. 3 не равна стр. 470 гр. 3 Баланса!"))</f>
        <v>стр. 210 гр. 3 не равна стр. 470 гр. 3 Баланса!</v>
      </c>
      <c r="P58" s="99"/>
      <c r="Q58" s="99"/>
      <c r="R58" s="99"/>
      <c r="S58" s="97"/>
      <c r="T58" s="97"/>
      <c r="U58" s="97"/>
    </row>
    <row r="59" spans="1:21" s="29" customFormat="1" ht="27" customHeight="1">
      <c r="A59" s="479" t="s">
        <v>77</v>
      </c>
      <c r="B59" s="480"/>
      <c r="C59" s="480"/>
      <c r="D59" s="480"/>
      <c r="E59" s="481"/>
      <c r="F59" s="28" t="s">
        <v>148</v>
      </c>
      <c r="G59" s="556">
        <v>5513</v>
      </c>
      <c r="H59" s="557"/>
      <c r="I59" s="557"/>
      <c r="J59" s="558"/>
      <c r="K59" s="556">
        <v>0</v>
      </c>
      <c r="L59" s="557"/>
      <c r="M59" s="557"/>
      <c r="N59" s="558"/>
      <c r="O59" s="19"/>
      <c r="P59" s="102"/>
      <c r="Q59" s="102"/>
      <c r="R59" s="102"/>
      <c r="S59" s="97"/>
      <c r="T59" s="97"/>
      <c r="U59" s="97"/>
    </row>
    <row r="60" spans="1:21" s="29" customFormat="1" ht="27" customHeight="1">
      <c r="A60" s="479" t="s">
        <v>78</v>
      </c>
      <c r="B60" s="480"/>
      <c r="C60" s="480"/>
      <c r="D60" s="480"/>
      <c r="E60" s="481"/>
      <c r="F60" s="28" t="s">
        <v>150</v>
      </c>
      <c r="G60" s="556">
        <v>0</v>
      </c>
      <c r="H60" s="557"/>
      <c r="I60" s="557"/>
      <c r="J60" s="558"/>
      <c r="K60" s="556">
        <v>0</v>
      </c>
      <c r="L60" s="557"/>
      <c r="M60" s="557"/>
      <c r="N60" s="558"/>
      <c r="O60" s="201"/>
      <c r="P60" s="102"/>
      <c r="Q60" s="102"/>
      <c r="R60" s="102"/>
      <c r="S60" s="97"/>
      <c r="T60" s="97"/>
      <c r="U60" s="97"/>
    </row>
    <row r="61" spans="1:21" s="29" customFormat="1" ht="15" customHeight="1">
      <c r="A61" s="479" t="s">
        <v>954</v>
      </c>
      <c r="B61" s="480"/>
      <c r="C61" s="480"/>
      <c r="D61" s="480"/>
      <c r="E61" s="481"/>
      <c r="F61" s="28">
        <v>240</v>
      </c>
      <c r="G61" s="559">
        <f>G58+G59+G60</f>
        <v>4185</v>
      </c>
      <c r="H61" s="560"/>
      <c r="I61" s="560"/>
      <c r="J61" s="561"/>
      <c r="K61" s="559">
        <f>K58+K59+K60</f>
        <v>-688</v>
      </c>
      <c r="L61" s="560"/>
      <c r="M61" s="560"/>
      <c r="N61" s="561"/>
      <c r="O61" s="96"/>
      <c r="P61" s="99"/>
      <c r="Q61" s="99"/>
      <c r="R61" s="99"/>
      <c r="S61" s="97"/>
      <c r="T61" s="97"/>
      <c r="U61" s="97"/>
    </row>
    <row r="62" spans="1:21" s="29" customFormat="1" ht="15" customHeight="1">
      <c r="A62" s="479" t="s">
        <v>101</v>
      </c>
      <c r="B62" s="480"/>
      <c r="C62" s="480"/>
      <c r="D62" s="480"/>
      <c r="E62" s="481"/>
      <c r="F62" s="28">
        <v>250</v>
      </c>
      <c r="G62" s="556">
        <v>0</v>
      </c>
      <c r="H62" s="557"/>
      <c r="I62" s="557"/>
      <c r="J62" s="558"/>
      <c r="K62" s="556">
        <v>0</v>
      </c>
      <c r="L62" s="557"/>
      <c r="M62" s="557"/>
      <c r="N62" s="558"/>
      <c r="O62" s="100"/>
      <c r="P62" s="101"/>
      <c r="Q62" s="101"/>
      <c r="R62" s="101"/>
      <c r="S62" s="97"/>
      <c r="T62" s="97"/>
      <c r="U62" s="97"/>
    </row>
    <row r="63" spans="1:21" s="29" customFormat="1" ht="15" customHeight="1">
      <c r="A63" s="479" t="s">
        <v>79</v>
      </c>
      <c r="B63" s="480"/>
      <c r="C63" s="480"/>
      <c r="D63" s="480"/>
      <c r="E63" s="481"/>
      <c r="F63" s="28">
        <v>260</v>
      </c>
      <c r="G63" s="556">
        <v>0</v>
      </c>
      <c r="H63" s="557"/>
      <c r="I63" s="557"/>
      <c r="J63" s="558"/>
      <c r="K63" s="556">
        <v>0</v>
      </c>
      <c r="L63" s="557"/>
      <c r="M63" s="557"/>
      <c r="N63" s="558"/>
      <c r="O63" s="100"/>
      <c r="P63" s="101"/>
      <c r="Q63" s="101"/>
      <c r="R63" s="101"/>
      <c r="S63" s="97"/>
      <c r="T63" s="97"/>
      <c r="U63" s="97"/>
    </row>
    <row r="64" spans="1:14" ht="11.25" customHeight="1">
      <c r="A64" s="4"/>
      <c r="B64" s="4"/>
      <c r="C64" s="4"/>
      <c r="D64" s="4"/>
      <c r="E64" s="4"/>
      <c r="F64" s="4"/>
      <c r="G64" s="4"/>
      <c r="H64" s="4"/>
      <c r="I64" s="4"/>
      <c r="J64" s="4"/>
      <c r="K64" s="4"/>
      <c r="L64" s="4"/>
      <c r="M64" s="4"/>
      <c r="N64" s="5"/>
    </row>
    <row r="65" spans="1:14" ht="11.25" customHeight="1">
      <c r="A65" s="6" t="s">
        <v>311</v>
      </c>
      <c r="B65" s="525"/>
      <c r="C65" s="525"/>
      <c r="D65" s="6"/>
      <c r="E65" s="7"/>
      <c r="F65" s="4"/>
      <c r="G65" s="4"/>
      <c r="H65" s="4"/>
      <c r="I65" s="4"/>
      <c r="J65" s="593" t="str">
        <f>Баланс!F107</f>
        <v>И.Н. Курак</v>
      </c>
      <c r="K65" s="593"/>
      <c r="L65" s="593"/>
      <c r="M65" s="593"/>
      <c r="N65" s="593"/>
    </row>
    <row r="66" spans="1:14" ht="11.25" customHeight="1">
      <c r="A66" s="7"/>
      <c r="B66" s="526" t="s">
        <v>310</v>
      </c>
      <c r="C66" s="526"/>
      <c r="D66" s="13"/>
      <c r="E66" s="7"/>
      <c r="F66" s="12"/>
      <c r="G66" s="12"/>
      <c r="H66" s="12"/>
      <c r="I66" s="12"/>
      <c r="J66" s="523" t="s">
        <v>56</v>
      </c>
      <c r="K66" s="523"/>
      <c r="L66" s="523"/>
      <c r="M66" s="523"/>
      <c r="N66" s="524"/>
    </row>
    <row r="67" spans="1:14" ht="11.25" customHeight="1">
      <c r="A67" s="7"/>
      <c r="B67" s="13"/>
      <c r="C67" s="13"/>
      <c r="D67" s="13"/>
      <c r="E67" s="7"/>
      <c r="F67" s="12"/>
      <c r="G67" s="12"/>
      <c r="H67" s="12"/>
      <c r="I67" s="12"/>
      <c r="J67" s="13"/>
      <c r="K67" s="13"/>
      <c r="L67" s="13"/>
      <c r="M67" s="13"/>
      <c r="N67" s="12"/>
    </row>
    <row r="68" spans="1:14" ht="11.25" customHeight="1">
      <c r="A68" s="6" t="s">
        <v>312</v>
      </c>
      <c r="B68" s="525"/>
      <c r="C68" s="525"/>
      <c r="D68" s="6"/>
      <c r="E68" s="7"/>
      <c r="F68" s="4"/>
      <c r="G68" s="4"/>
      <c r="H68" s="4"/>
      <c r="I68" s="4"/>
      <c r="J68" s="593" t="str">
        <f>Баланс!F110</f>
        <v>Т.Г. Кузичева</v>
      </c>
      <c r="K68" s="593"/>
      <c r="L68" s="593"/>
      <c r="M68" s="593"/>
      <c r="N68" s="593"/>
    </row>
    <row r="69" spans="1:14" ht="11.25" customHeight="1">
      <c r="A69" s="7"/>
      <c r="B69" s="526" t="s">
        <v>310</v>
      </c>
      <c r="C69" s="526"/>
      <c r="D69" s="13"/>
      <c r="E69" s="7"/>
      <c r="F69" s="8"/>
      <c r="G69" s="8"/>
      <c r="H69" s="8"/>
      <c r="I69" s="8"/>
      <c r="J69" s="523" t="s">
        <v>56</v>
      </c>
      <c r="K69" s="523"/>
      <c r="L69" s="523"/>
      <c r="M69" s="523"/>
      <c r="N69" s="524"/>
    </row>
    <row r="70" spans="1:14" ht="11.25" customHeight="1">
      <c r="A70" s="7"/>
      <c r="B70" s="7"/>
      <c r="C70" s="7"/>
      <c r="D70" s="7"/>
      <c r="E70" s="7"/>
      <c r="F70" s="4"/>
      <c r="G70" s="4"/>
      <c r="H70" s="4"/>
      <c r="I70" s="4"/>
      <c r="J70" s="9"/>
      <c r="K70" s="9"/>
      <c r="L70" s="9"/>
      <c r="M70" s="9"/>
      <c r="N70" s="9"/>
    </row>
    <row r="71" spans="1:14" ht="11.25" customHeight="1">
      <c r="A71" s="554" t="str">
        <f>IF(Баланс!A113="","",Баланс!A113)</f>
        <v>09.03.2023г.</v>
      </c>
      <c r="B71" s="554"/>
      <c r="C71" s="18"/>
      <c r="D71" s="18"/>
      <c r="E71" s="18"/>
      <c r="F71" s="4"/>
      <c r="G71" s="4"/>
      <c r="H71" s="4"/>
      <c r="I71" s="4"/>
      <c r="J71" s="9"/>
      <c r="K71" s="9"/>
      <c r="L71" s="9"/>
      <c r="M71" s="9"/>
      <c r="N71" s="9"/>
    </row>
    <row r="72" spans="1:14" ht="3" customHeight="1">
      <c r="A72" s="447"/>
      <c r="B72" s="447"/>
      <c r="C72" s="447"/>
      <c r="D72" s="447"/>
      <c r="E72" s="447"/>
      <c r="F72" s="445"/>
      <c r="G72" s="445"/>
      <c r="H72" s="445"/>
      <c r="I72" s="445"/>
      <c r="J72" s="445"/>
      <c r="K72" s="445"/>
      <c r="L72" s="445"/>
      <c r="M72" s="445"/>
      <c r="N72" s="446"/>
    </row>
    <row r="73" spans="1:14" ht="11.25" customHeight="1">
      <c r="A73" s="3"/>
      <c r="B73" s="3"/>
      <c r="C73" s="3"/>
      <c r="D73" s="3"/>
      <c r="E73" s="3"/>
      <c r="F73" s="3"/>
      <c r="G73" s="3"/>
      <c r="H73" s="3"/>
      <c r="I73" s="3"/>
      <c r="J73" s="3"/>
      <c r="K73" s="3"/>
      <c r="L73" s="3"/>
      <c r="M73" s="3"/>
      <c r="N73" s="3"/>
    </row>
    <row r="74" spans="1:14" ht="11.25" customHeight="1">
      <c r="A74" s="3"/>
      <c r="B74" s="3"/>
      <c r="C74" s="3"/>
      <c r="D74" s="3"/>
      <c r="E74" s="3"/>
      <c r="F74" s="3"/>
      <c r="G74" s="3"/>
      <c r="H74" s="3"/>
      <c r="I74" s="3"/>
      <c r="J74" s="3"/>
      <c r="K74" s="3"/>
      <c r="L74" s="3"/>
      <c r="M74" s="3"/>
      <c r="N74" s="3"/>
    </row>
    <row r="75" spans="1:14" ht="11.25" customHeight="1">
      <c r="A75" s="3"/>
      <c r="B75" s="3"/>
      <c r="C75" s="3"/>
      <c r="D75" s="3"/>
      <c r="E75" s="3"/>
      <c r="F75" s="3"/>
      <c r="G75" s="3"/>
      <c r="H75" s="3"/>
      <c r="I75" s="3"/>
      <c r="J75" s="3"/>
      <c r="K75" s="3"/>
      <c r="L75" s="3"/>
      <c r="M75" s="3"/>
      <c r="N75" s="3"/>
    </row>
    <row r="76" spans="1:14" ht="11.25" customHeight="1">
      <c r="A76" s="3"/>
      <c r="B76" s="3"/>
      <c r="C76" s="3"/>
      <c r="D76" s="3"/>
      <c r="E76" s="3"/>
      <c r="F76" s="3"/>
      <c r="G76" s="3"/>
      <c r="H76" s="3"/>
      <c r="I76" s="3"/>
      <c r="J76" s="3"/>
      <c r="K76" s="3"/>
      <c r="L76" s="3"/>
      <c r="M76" s="3"/>
      <c r="N76" s="3"/>
    </row>
    <row r="77" spans="1:14" ht="11.25" customHeight="1">
      <c r="A77" s="3"/>
      <c r="B77" s="3"/>
      <c r="C77" s="3"/>
      <c r="D77" s="3"/>
      <c r="E77" s="3"/>
      <c r="F77" s="3"/>
      <c r="G77" s="3"/>
      <c r="H77" s="3"/>
      <c r="I77" s="3"/>
      <c r="J77" s="3"/>
      <c r="K77" s="3"/>
      <c r="L77" s="3"/>
      <c r="M77" s="3"/>
      <c r="N77" s="3"/>
    </row>
    <row r="78" spans="1:14" ht="11.25" customHeight="1">
      <c r="A78" s="3"/>
      <c r="B78" s="3"/>
      <c r="C78" s="3"/>
      <c r="D78" s="3"/>
      <c r="E78" s="3"/>
      <c r="F78" s="3"/>
      <c r="G78" s="3"/>
      <c r="H78" s="3"/>
      <c r="I78" s="3"/>
      <c r="J78" s="3"/>
      <c r="K78" s="3"/>
      <c r="L78" s="3"/>
      <c r="M78" s="3"/>
      <c r="N78" s="3"/>
    </row>
    <row r="79" spans="1:14" ht="11.25" customHeight="1">
      <c r="A79" s="3"/>
      <c r="B79" s="3"/>
      <c r="C79" s="3"/>
      <c r="D79" s="3"/>
      <c r="E79" s="3"/>
      <c r="F79" s="3"/>
      <c r="G79" s="3"/>
      <c r="H79" s="3"/>
      <c r="I79" s="3"/>
      <c r="J79" s="3"/>
      <c r="K79" s="3"/>
      <c r="L79" s="3"/>
      <c r="M79" s="3"/>
      <c r="N79" s="3"/>
    </row>
    <row r="80" spans="1:14" ht="11.25" customHeight="1">
      <c r="A80" s="3"/>
      <c r="B80" s="3"/>
      <c r="C80" s="3"/>
      <c r="D80" s="3"/>
      <c r="E80" s="3"/>
      <c r="F80" s="3"/>
      <c r="G80" s="3"/>
      <c r="H80" s="3"/>
      <c r="I80" s="3"/>
      <c r="J80" s="3"/>
      <c r="K80" s="3"/>
      <c r="L80" s="3"/>
      <c r="M80" s="3"/>
      <c r="N80" s="3"/>
    </row>
  </sheetData>
  <sheetProtection sheet="1" objects="1" formatCells="0" formatColumns="0" formatRows="0" insertColumns="0" insertRows="0" insertHyperlinks="0" deleteColumns="0" deleteRows="0" sort="0" autoFilter="0" pivotTables="0"/>
  <mergeCells count="167">
    <mergeCell ref="A25:E25"/>
    <mergeCell ref="A23:E23"/>
    <mergeCell ref="A39:E39"/>
    <mergeCell ref="A36:E36"/>
    <mergeCell ref="A26:E26"/>
    <mergeCell ref="A24:E24"/>
    <mergeCell ref="A35:E35"/>
    <mergeCell ref="A31:E31"/>
    <mergeCell ref="A32:E32"/>
    <mergeCell ref="A29:E29"/>
    <mergeCell ref="A63:E63"/>
    <mergeCell ref="A19:E19"/>
    <mergeCell ref="A33:E33"/>
    <mergeCell ref="A43:E43"/>
    <mergeCell ref="A40:E40"/>
    <mergeCell ref="A41:E41"/>
    <mergeCell ref="A48:E49"/>
    <mergeCell ref="A42:E42"/>
    <mergeCell ref="A28:E28"/>
    <mergeCell ref="A30:E30"/>
    <mergeCell ref="G58:J58"/>
    <mergeCell ref="G59:J59"/>
    <mergeCell ref="G60:J60"/>
    <mergeCell ref="G61:J61"/>
    <mergeCell ref="G62:J62"/>
    <mergeCell ref="A60:E60"/>
    <mergeCell ref="A59:E59"/>
    <mergeCell ref="A44:E44"/>
    <mergeCell ref="A58:E58"/>
    <mergeCell ref="A46:E46"/>
    <mergeCell ref="A27:E27"/>
    <mergeCell ref="A52:E52"/>
    <mergeCell ref="A53:E53"/>
    <mergeCell ref="A56:E56"/>
    <mergeCell ref="A55:E55"/>
    <mergeCell ref="A37:E37"/>
    <mergeCell ref="A38:E38"/>
    <mergeCell ref="A54:E54"/>
    <mergeCell ref="J69:N69"/>
    <mergeCell ref="J66:N66"/>
    <mergeCell ref="B65:C65"/>
    <mergeCell ref="B66:C66"/>
    <mergeCell ref="B68:C68"/>
    <mergeCell ref="B69:C69"/>
    <mergeCell ref="J65:N65"/>
    <mergeCell ref="J68:N68"/>
    <mergeCell ref="A62:E62"/>
    <mergeCell ref="A12:C12"/>
    <mergeCell ref="A45:E45"/>
    <mergeCell ref="A61:E61"/>
    <mergeCell ref="E12:N12"/>
    <mergeCell ref="A13:C13"/>
    <mergeCell ref="E13:N13"/>
    <mergeCell ref="A34:E34"/>
    <mergeCell ref="A47:E47"/>
    <mergeCell ref="A51:E51"/>
    <mergeCell ref="A50:E50"/>
    <mergeCell ref="A6:N6"/>
    <mergeCell ref="A9:C9"/>
    <mergeCell ref="E9:N9"/>
    <mergeCell ref="A10:C10"/>
    <mergeCell ref="E10:N10"/>
    <mergeCell ref="A11:C11"/>
    <mergeCell ref="E11:N11"/>
    <mergeCell ref="K21:N21"/>
    <mergeCell ref="K22:N22"/>
    <mergeCell ref="G21:J21"/>
    <mergeCell ref="G22:J22"/>
    <mergeCell ref="J1:N1"/>
    <mergeCell ref="A5:N5"/>
    <mergeCell ref="H3:N3"/>
    <mergeCell ref="G2:N2"/>
    <mergeCell ref="A14:C14"/>
    <mergeCell ref="E14:N14"/>
    <mergeCell ref="K23:N23"/>
    <mergeCell ref="K24:N24"/>
    <mergeCell ref="K25:N25"/>
    <mergeCell ref="E15:N15"/>
    <mergeCell ref="G18:J18"/>
    <mergeCell ref="K18:N18"/>
    <mergeCell ref="G23:J23"/>
    <mergeCell ref="A22:E22"/>
    <mergeCell ref="K19:N19"/>
    <mergeCell ref="K20:N20"/>
    <mergeCell ref="G27:J27"/>
    <mergeCell ref="G28:J28"/>
    <mergeCell ref="A15:C15"/>
    <mergeCell ref="G19:J19"/>
    <mergeCell ref="G20:J20"/>
    <mergeCell ref="G26:J26"/>
    <mergeCell ref="G24:J24"/>
    <mergeCell ref="G25:J25"/>
    <mergeCell ref="A20:E20"/>
    <mergeCell ref="A21:E21"/>
    <mergeCell ref="G35:J35"/>
    <mergeCell ref="G29:J29"/>
    <mergeCell ref="G30:J30"/>
    <mergeCell ref="G31:J31"/>
    <mergeCell ref="G32:J32"/>
    <mergeCell ref="G33:J33"/>
    <mergeCell ref="G34:J34"/>
    <mergeCell ref="G50:J50"/>
    <mergeCell ref="G51:J51"/>
    <mergeCell ref="G37:J37"/>
    <mergeCell ref="G38:J38"/>
    <mergeCell ref="G39:J39"/>
    <mergeCell ref="G40:J40"/>
    <mergeCell ref="G41:J41"/>
    <mergeCell ref="G42:J42"/>
    <mergeCell ref="G63:J63"/>
    <mergeCell ref="A17:E18"/>
    <mergeCell ref="F17:F18"/>
    <mergeCell ref="G53:J53"/>
    <mergeCell ref="G54:J54"/>
    <mergeCell ref="G55:J55"/>
    <mergeCell ref="G56:J56"/>
    <mergeCell ref="G49:J49"/>
    <mergeCell ref="G52:J52"/>
    <mergeCell ref="G45:J45"/>
    <mergeCell ref="K27:N27"/>
    <mergeCell ref="K28:N28"/>
    <mergeCell ref="K29:N29"/>
    <mergeCell ref="G43:J43"/>
    <mergeCell ref="G36:J36"/>
    <mergeCell ref="K41:N41"/>
    <mergeCell ref="K42:N42"/>
    <mergeCell ref="K33:N33"/>
    <mergeCell ref="K34:N34"/>
    <mergeCell ref="K37:N37"/>
    <mergeCell ref="K26:N26"/>
    <mergeCell ref="K35:N35"/>
    <mergeCell ref="F48:F49"/>
    <mergeCell ref="K31:N31"/>
    <mergeCell ref="K32:N32"/>
    <mergeCell ref="G44:J44"/>
    <mergeCell ref="G46:J46"/>
    <mergeCell ref="G47:J47"/>
    <mergeCell ref="K47:N47"/>
    <mergeCell ref="K30:N30"/>
    <mergeCell ref="K38:N38"/>
    <mergeCell ref="K39:N39"/>
    <mergeCell ref="K40:N40"/>
    <mergeCell ref="K58:N58"/>
    <mergeCell ref="K50:N50"/>
    <mergeCell ref="K51:N51"/>
    <mergeCell ref="K52:N52"/>
    <mergeCell ref="K53:N53"/>
    <mergeCell ref="A71:B71"/>
    <mergeCell ref="G7:H7"/>
    <mergeCell ref="K63:N63"/>
    <mergeCell ref="K59:N59"/>
    <mergeCell ref="K60:N60"/>
    <mergeCell ref="K61:N61"/>
    <mergeCell ref="K62:N62"/>
    <mergeCell ref="K54:N54"/>
    <mergeCell ref="K55:N55"/>
    <mergeCell ref="K56:N56"/>
    <mergeCell ref="A57:E57"/>
    <mergeCell ref="G57:J57"/>
    <mergeCell ref="K57:N57"/>
    <mergeCell ref="O17:O19"/>
    <mergeCell ref="K36:N36"/>
    <mergeCell ref="K49:N49"/>
    <mergeCell ref="K43:N43"/>
    <mergeCell ref="K44:N44"/>
    <mergeCell ref="K45:N45"/>
    <mergeCell ref="K46:N46"/>
  </mergeCells>
  <conditionalFormatting sqref="O58">
    <cfRule type="cellIs" priority="1" dxfId="4" operator="equal" stopIfTrue="1">
      <formula>"стр. 210 гр. 3 не равна стр. 470 гр. 3 Баланса!"</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W93"/>
  <sheetViews>
    <sheetView showGridLines="0" tabSelected="1" zoomScaleSheetLayoutView="100" zoomScalePageLayoutView="0" workbookViewId="0" topLeftCell="A1">
      <selection activeCell="L17" sqref="L17"/>
    </sheetView>
  </sheetViews>
  <sheetFormatPr defaultColWidth="9.00390625" defaultRowHeight="12.75"/>
  <cols>
    <col min="1" max="1" width="3.25390625" style="181" customWidth="1"/>
    <col min="2" max="2" width="8.125" style="181" customWidth="1"/>
    <col min="3" max="3" width="10.375" style="181" customWidth="1"/>
    <col min="4" max="4" width="8.25390625" style="181" customWidth="1"/>
    <col min="5" max="5" width="5.875" style="181" customWidth="1"/>
    <col min="6" max="6" width="7.125" style="181" customWidth="1"/>
    <col min="7" max="7" width="6.75390625" style="181" customWidth="1"/>
    <col min="8" max="8" width="1.75390625" style="181" customWidth="1"/>
    <col min="9" max="9" width="8.75390625" style="181" customWidth="1"/>
    <col min="10" max="10" width="7.375" style="181" customWidth="1"/>
    <col min="11" max="11" width="7.625" style="181" customWidth="1"/>
    <col min="12" max="12" width="10.875" style="181" customWidth="1"/>
    <col min="13" max="13" width="7.375" style="181" customWidth="1"/>
    <col min="14" max="14" width="8.375" style="181" customWidth="1"/>
    <col min="15" max="15" width="61.375" style="181" customWidth="1"/>
    <col min="16" max="16" width="13.625" style="181" customWidth="1"/>
    <col min="17" max="17" width="12.125" style="181" customWidth="1"/>
    <col min="18" max="18" width="11.00390625" style="181" customWidth="1"/>
    <col min="19" max="19" width="10.75390625" style="181" customWidth="1"/>
    <col min="20" max="16384" width="9.125" style="181" customWidth="1"/>
  </cols>
  <sheetData>
    <row r="1" spans="1:14" ht="12.75" customHeight="1">
      <c r="A1" s="11"/>
      <c r="B1" s="206"/>
      <c r="C1" s="206"/>
      <c r="D1" s="206"/>
      <c r="E1" s="206"/>
      <c r="F1" s="206"/>
      <c r="G1" s="206"/>
      <c r="H1" s="206"/>
      <c r="I1" s="662"/>
      <c r="J1" s="662"/>
      <c r="K1" s="206"/>
      <c r="L1" s="660" t="s">
        <v>1189</v>
      </c>
      <c r="M1" s="660"/>
      <c r="N1" s="660"/>
    </row>
    <row r="2" spans="1:14" ht="31.5" customHeight="1">
      <c r="A2" s="206"/>
      <c r="B2" s="206"/>
      <c r="C2" s="206"/>
      <c r="D2" s="206"/>
      <c r="E2" s="206"/>
      <c r="F2" s="206"/>
      <c r="G2" s="206"/>
      <c r="H2" s="206"/>
      <c r="I2" s="206"/>
      <c r="J2" s="206"/>
      <c r="K2" s="206"/>
      <c r="L2" s="660" t="s">
        <v>946</v>
      </c>
      <c r="M2" s="660"/>
      <c r="N2" s="660"/>
    </row>
    <row r="3" spans="1:14" ht="20.25" customHeight="1">
      <c r="A3" s="206"/>
      <c r="B3" s="206"/>
      <c r="C3" s="206"/>
      <c r="D3" s="206"/>
      <c r="E3" s="206"/>
      <c r="F3" s="206"/>
      <c r="G3" s="206"/>
      <c r="H3" s="206"/>
      <c r="I3" s="206"/>
      <c r="J3" s="660" t="s">
        <v>947</v>
      </c>
      <c r="K3" s="661"/>
      <c r="L3" s="661"/>
      <c r="M3" s="661"/>
      <c r="N3" s="661"/>
    </row>
    <row r="4" spans="1:14" ht="12.75" customHeight="1">
      <c r="A4" s="664" t="s">
        <v>313</v>
      </c>
      <c r="B4" s="664"/>
      <c r="C4" s="664"/>
      <c r="D4" s="664"/>
      <c r="E4" s="664"/>
      <c r="F4" s="664"/>
      <c r="G4" s="664"/>
      <c r="H4" s="664"/>
      <c r="I4" s="664"/>
      <c r="J4" s="664"/>
      <c r="K4" s="664"/>
      <c r="L4" s="664"/>
      <c r="M4" s="664"/>
      <c r="N4" s="664"/>
    </row>
    <row r="5" spans="1:14" ht="12.75" customHeight="1">
      <c r="A5" s="664" t="s">
        <v>1196</v>
      </c>
      <c r="B5" s="664"/>
      <c r="C5" s="664"/>
      <c r="D5" s="664"/>
      <c r="E5" s="664"/>
      <c r="F5" s="664"/>
      <c r="G5" s="664"/>
      <c r="H5" s="664"/>
      <c r="I5" s="664"/>
      <c r="J5" s="664"/>
      <c r="K5" s="664"/>
      <c r="L5" s="664"/>
      <c r="M5" s="664"/>
      <c r="N5" s="664"/>
    </row>
    <row r="6" spans="1:14" ht="15" customHeight="1">
      <c r="A6" s="206"/>
      <c r="B6" s="206"/>
      <c r="C6" s="206"/>
      <c r="D6" s="206"/>
      <c r="E6" s="206"/>
      <c r="F6" s="217" t="s">
        <v>103</v>
      </c>
      <c r="G6" s="128" t="str">
        <f>Баланс!M13</f>
        <v>январь</v>
      </c>
      <c r="H6" s="129" t="s">
        <v>549</v>
      </c>
      <c r="I6" s="129" t="str">
        <f>Баланс!O13</f>
        <v>декабрь</v>
      </c>
      <c r="J6" s="663">
        <f>Баланс!G12</f>
        <v>44926</v>
      </c>
      <c r="K6" s="663"/>
      <c r="L6" s="206"/>
      <c r="M6" s="206"/>
      <c r="N6" s="206"/>
    </row>
    <row r="7" spans="1:14" s="182" customFormat="1" ht="11.25" customHeight="1">
      <c r="A7" s="218"/>
      <c r="B7" s="218"/>
      <c r="C7" s="218"/>
      <c r="D7" s="218"/>
      <c r="E7" s="218"/>
      <c r="F7" s="218"/>
      <c r="G7" s="218"/>
      <c r="H7" s="218"/>
      <c r="I7" s="218"/>
      <c r="J7" s="218"/>
      <c r="K7" s="219"/>
      <c r="L7" s="218"/>
      <c r="M7" s="218"/>
      <c r="N7" s="218"/>
    </row>
    <row r="8" spans="1:14" ht="12.75" customHeight="1">
      <c r="A8" s="654" t="s">
        <v>323</v>
      </c>
      <c r="B8" s="655"/>
      <c r="C8" s="655"/>
      <c r="D8" s="656"/>
      <c r="E8" s="579" t="str">
        <f>Баланс!D21</f>
        <v>ОАО "Белремстройсвязь"</v>
      </c>
      <c r="F8" s="580"/>
      <c r="G8" s="580"/>
      <c r="H8" s="580"/>
      <c r="I8" s="580"/>
      <c r="J8" s="580"/>
      <c r="K8" s="580"/>
      <c r="L8" s="580"/>
      <c r="M8" s="580"/>
      <c r="N8" s="581"/>
    </row>
    <row r="9" spans="1:14" ht="12.75" customHeight="1">
      <c r="A9" s="654" t="s">
        <v>314</v>
      </c>
      <c r="B9" s="655"/>
      <c r="C9" s="655"/>
      <c r="D9" s="656"/>
      <c r="E9" s="579">
        <f>Баланс!D22</f>
        <v>100347020</v>
      </c>
      <c r="F9" s="580"/>
      <c r="G9" s="580"/>
      <c r="H9" s="580"/>
      <c r="I9" s="580"/>
      <c r="J9" s="580"/>
      <c r="K9" s="580"/>
      <c r="L9" s="580"/>
      <c r="M9" s="580"/>
      <c r="N9" s="581"/>
    </row>
    <row r="10" spans="1:14" ht="12.75" customHeight="1">
      <c r="A10" s="654" t="s">
        <v>1164</v>
      </c>
      <c r="B10" s="655"/>
      <c r="C10" s="655"/>
      <c r="D10" s="656"/>
      <c r="E10" s="579" t="str">
        <f>Баланс!D23</f>
        <v>Строительство</v>
      </c>
      <c r="F10" s="580"/>
      <c r="G10" s="580"/>
      <c r="H10" s="580"/>
      <c r="I10" s="580"/>
      <c r="J10" s="580"/>
      <c r="K10" s="580"/>
      <c r="L10" s="580"/>
      <c r="M10" s="580"/>
      <c r="N10" s="581"/>
    </row>
    <row r="11" spans="1:14" ht="12.75" customHeight="1">
      <c r="A11" s="654" t="s">
        <v>315</v>
      </c>
      <c r="B11" s="655"/>
      <c r="C11" s="655"/>
      <c r="D11" s="656"/>
      <c r="E11" s="579" t="str">
        <f>Баланс!D24</f>
        <v>Открытое акционерное общество</v>
      </c>
      <c r="F11" s="580"/>
      <c r="G11" s="580"/>
      <c r="H11" s="580"/>
      <c r="I11" s="580"/>
      <c r="J11" s="580"/>
      <c r="K11" s="580"/>
      <c r="L11" s="580"/>
      <c r="M11" s="580"/>
      <c r="N11" s="581"/>
    </row>
    <row r="12" spans="1:14" ht="12.75" customHeight="1">
      <c r="A12" s="654" t="s">
        <v>316</v>
      </c>
      <c r="B12" s="655"/>
      <c r="C12" s="655"/>
      <c r="D12" s="656"/>
      <c r="E12" s="579" t="str">
        <f>Баланс!D25</f>
        <v>Министерство связи  и информатизации РБ</v>
      </c>
      <c r="F12" s="580"/>
      <c r="G12" s="580"/>
      <c r="H12" s="580"/>
      <c r="I12" s="580"/>
      <c r="J12" s="580"/>
      <c r="K12" s="580"/>
      <c r="L12" s="580"/>
      <c r="M12" s="580"/>
      <c r="N12" s="581"/>
    </row>
    <row r="13" spans="1:14" ht="12.75" customHeight="1">
      <c r="A13" s="654" t="s">
        <v>317</v>
      </c>
      <c r="B13" s="655"/>
      <c r="C13" s="655"/>
      <c r="D13" s="656"/>
      <c r="E13" s="579" t="str">
        <f>Баланс!D26</f>
        <v>тыс.руб.</v>
      </c>
      <c r="F13" s="580"/>
      <c r="G13" s="580"/>
      <c r="H13" s="580"/>
      <c r="I13" s="580"/>
      <c r="J13" s="580"/>
      <c r="K13" s="580"/>
      <c r="L13" s="580"/>
      <c r="M13" s="580"/>
      <c r="N13" s="581"/>
    </row>
    <row r="14" spans="1:14" ht="12.75" customHeight="1">
      <c r="A14" s="654" t="s">
        <v>324</v>
      </c>
      <c r="B14" s="655"/>
      <c r="C14" s="655"/>
      <c r="D14" s="656"/>
      <c r="E14" s="579" t="str">
        <f>Баланс!D27</f>
        <v>220049,г.Минск,пер.Чайковского,3</v>
      </c>
      <c r="F14" s="580"/>
      <c r="G14" s="580"/>
      <c r="H14" s="580"/>
      <c r="I14" s="580"/>
      <c r="J14" s="580"/>
      <c r="K14" s="580"/>
      <c r="L14" s="580"/>
      <c r="M14" s="580"/>
      <c r="N14" s="581"/>
    </row>
    <row r="15" spans="1:14" ht="9.75" customHeight="1">
      <c r="A15" s="665"/>
      <c r="B15" s="665"/>
      <c r="C15" s="665"/>
      <c r="D15" s="665"/>
      <c r="E15" s="665"/>
      <c r="F15" s="665"/>
      <c r="G15" s="665"/>
      <c r="H15" s="665"/>
      <c r="I15" s="665"/>
      <c r="J15" s="665"/>
      <c r="K15" s="206"/>
      <c r="L15" s="206"/>
      <c r="M15" s="206"/>
      <c r="N15" s="206"/>
    </row>
    <row r="16" spans="1:15" ht="69" customHeight="1">
      <c r="A16" s="621" t="s">
        <v>340</v>
      </c>
      <c r="B16" s="642"/>
      <c r="C16" s="642"/>
      <c r="D16" s="622"/>
      <c r="E16" s="208" t="s">
        <v>291</v>
      </c>
      <c r="F16" s="208" t="s">
        <v>1190</v>
      </c>
      <c r="G16" s="621" t="s">
        <v>1191</v>
      </c>
      <c r="H16" s="622"/>
      <c r="I16" s="208" t="s">
        <v>1192</v>
      </c>
      <c r="J16" s="208" t="s">
        <v>1193</v>
      </c>
      <c r="K16" s="208" t="s">
        <v>1194</v>
      </c>
      <c r="L16" s="208" t="s">
        <v>1202</v>
      </c>
      <c r="M16" s="205" t="s">
        <v>1203</v>
      </c>
      <c r="N16" s="44" t="s">
        <v>1204</v>
      </c>
      <c r="O16" s="183" t="s">
        <v>233</v>
      </c>
    </row>
    <row r="17" spans="1:18" s="184" customFormat="1" ht="11.25" customHeight="1">
      <c r="A17" s="623">
        <v>1</v>
      </c>
      <c r="B17" s="629"/>
      <c r="C17" s="629"/>
      <c r="D17" s="624"/>
      <c r="E17" s="220">
        <v>2</v>
      </c>
      <c r="F17" s="62">
        <v>3</v>
      </c>
      <c r="G17" s="623">
        <v>4</v>
      </c>
      <c r="H17" s="624"/>
      <c r="I17" s="62">
        <v>5</v>
      </c>
      <c r="J17" s="62">
        <v>6</v>
      </c>
      <c r="K17" s="86">
        <v>7</v>
      </c>
      <c r="L17" s="86" t="s">
        <v>1205</v>
      </c>
      <c r="M17" s="86">
        <v>9</v>
      </c>
      <c r="N17" s="86">
        <v>10</v>
      </c>
      <c r="O17" s="673"/>
      <c r="P17" s="674"/>
      <c r="Q17" s="674"/>
      <c r="R17" s="674"/>
    </row>
    <row r="18" spans="1:19" ht="15" customHeight="1">
      <c r="A18" s="625" t="s">
        <v>1206</v>
      </c>
      <c r="B18" s="626"/>
      <c r="C18" s="627">
        <f>DATE(YEAR(Баланс!G33),MONTH(0),DAY(0))</f>
        <v>44196</v>
      </c>
      <c r="D18" s="628"/>
      <c r="E18" s="221" t="s">
        <v>329</v>
      </c>
      <c r="F18" s="89">
        <v>3971</v>
      </c>
      <c r="G18" s="670">
        <v>0</v>
      </c>
      <c r="H18" s="671"/>
      <c r="I18" s="203">
        <v>0</v>
      </c>
      <c r="J18" s="89">
        <v>20</v>
      </c>
      <c r="K18" s="89">
        <v>2074</v>
      </c>
      <c r="L18" s="89">
        <v>1063</v>
      </c>
      <c r="M18" s="89">
        <v>0</v>
      </c>
      <c r="N18" s="198">
        <f>F18-G18-I18+J18+K18+L18+M18</f>
        <v>7128</v>
      </c>
      <c r="O18" s="674"/>
      <c r="P18" s="674"/>
      <c r="Q18" s="674"/>
      <c r="R18" s="674"/>
      <c r="S18" s="187"/>
    </row>
    <row r="19" spans="1:19" ht="26.25" customHeight="1">
      <c r="A19" s="639" t="s">
        <v>1208</v>
      </c>
      <c r="B19" s="640"/>
      <c r="C19" s="640"/>
      <c r="D19" s="641"/>
      <c r="E19" s="222" t="s">
        <v>330</v>
      </c>
      <c r="F19" s="89">
        <v>0</v>
      </c>
      <c r="G19" s="605">
        <v>0</v>
      </c>
      <c r="H19" s="606"/>
      <c r="I19" s="89">
        <v>0</v>
      </c>
      <c r="J19" s="89">
        <v>0</v>
      </c>
      <c r="K19" s="89">
        <v>0</v>
      </c>
      <c r="L19" s="89">
        <v>0</v>
      </c>
      <c r="M19" s="89">
        <v>0</v>
      </c>
      <c r="N19" s="198">
        <f>SUM(F19:M19)</f>
        <v>0</v>
      </c>
      <c r="O19" s="674"/>
      <c r="P19" s="674"/>
      <c r="Q19" s="674"/>
      <c r="R19" s="674"/>
      <c r="S19" s="187"/>
    </row>
    <row r="20" spans="1:19" ht="26.25" customHeight="1">
      <c r="A20" s="647" t="s">
        <v>1209</v>
      </c>
      <c r="B20" s="648"/>
      <c r="C20" s="648"/>
      <c r="D20" s="649"/>
      <c r="E20" s="222" t="s">
        <v>331</v>
      </c>
      <c r="F20" s="89">
        <v>0</v>
      </c>
      <c r="G20" s="605">
        <v>0</v>
      </c>
      <c r="H20" s="606"/>
      <c r="I20" s="89">
        <v>0</v>
      </c>
      <c r="J20" s="89">
        <v>0</v>
      </c>
      <c r="K20" s="89">
        <v>0</v>
      </c>
      <c r="L20" s="89">
        <v>0</v>
      </c>
      <c r="M20" s="89">
        <v>0</v>
      </c>
      <c r="N20" s="198">
        <f>SUM(F20:M20)</f>
        <v>0</v>
      </c>
      <c r="O20" s="674"/>
      <c r="P20" s="674"/>
      <c r="Q20" s="674"/>
      <c r="R20" s="674"/>
      <c r="S20" s="187"/>
    </row>
    <row r="21" spans="1:15" ht="51" customHeight="1" hidden="1">
      <c r="A21" s="639" t="s">
        <v>701</v>
      </c>
      <c r="B21" s="666"/>
      <c r="C21" s="666"/>
      <c r="D21" s="667"/>
      <c r="E21" s="222" t="s">
        <v>112</v>
      </c>
      <c r="F21" s="89">
        <v>0</v>
      </c>
      <c r="G21" s="605">
        <v>0</v>
      </c>
      <c r="H21" s="606"/>
      <c r="I21" s="89">
        <v>0</v>
      </c>
      <c r="J21" s="89">
        <v>0</v>
      </c>
      <c r="K21" s="89">
        <v>0</v>
      </c>
      <c r="L21" s="89">
        <v>0</v>
      </c>
      <c r="M21" s="89">
        <v>0</v>
      </c>
      <c r="N21" s="104">
        <f>SUM(F21:M21)</f>
        <v>0</v>
      </c>
      <c r="O21" s="193">
        <v>0</v>
      </c>
    </row>
    <row r="22" spans="1:19" ht="15" customHeight="1">
      <c r="A22" s="653" t="s">
        <v>1210</v>
      </c>
      <c r="B22" s="648"/>
      <c r="C22" s="648"/>
      <c r="D22" s="649"/>
      <c r="E22" s="617" t="s">
        <v>332</v>
      </c>
      <c r="F22" s="599">
        <f>F18+F19+F20+F21</f>
        <v>3971</v>
      </c>
      <c r="G22" s="613">
        <f>G19-G18+G20+G21</f>
        <v>0</v>
      </c>
      <c r="H22" s="614"/>
      <c r="I22" s="599">
        <f>I19+I20-I18+I21</f>
        <v>0</v>
      </c>
      <c r="J22" s="599">
        <f>J18+J19+J20+J21</f>
        <v>20</v>
      </c>
      <c r="K22" s="599">
        <f>K18+K19+K20+K21</f>
        <v>2074</v>
      </c>
      <c r="L22" s="599">
        <f>L18+L19+L20+L21</f>
        <v>1063</v>
      </c>
      <c r="M22" s="599">
        <f>M18+M19+M20+M21</f>
        <v>0</v>
      </c>
      <c r="N22" s="599">
        <f>N18+N19+N20</f>
        <v>7128</v>
      </c>
      <c r="O22" s="188"/>
      <c r="P22" s="187"/>
      <c r="Q22" s="187"/>
      <c r="R22" s="187"/>
      <c r="S22" s="187"/>
    </row>
    <row r="23" spans="1:19" ht="15" customHeight="1">
      <c r="A23" s="630">
        <f>DATE(YEAR(Баланс!G33),MONTH(0),DAY(0))</f>
        <v>44196</v>
      </c>
      <c r="B23" s="631"/>
      <c r="C23" s="631"/>
      <c r="D23" s="632"/>
      <c r="E23" s="618"/>
      <c r="F23" s="600"/>
      <c r="G23" s="615"/>
      <c r="H23" s="616"/>
      <c r="I23" s="600"/>
      <c r="J23" s="600"/>
      <c r="K23" s="600"/>
      <c r="L23" s="600"/>
      <c r="M23" s="600"/>
      <c r="N23" s="600"/>
      <c r="O23" s="188"/>
      <c r="P23" s="187"/>
      <c r="Q23" s="187"/>
      <c r="R23" s="187"/>
      <c r="S23" s="187"/>
    </row>
    <row r="24" spans="1:14" ht="15" customHeight="1">
      <c r="A24" s="223" t="s">
        <v>107</v>
      </c>
      <c r="B24" s="611" t="str">
        <f>CONCATENATE(G6," ","-"," ",I6," ",YEAR(J6)-1," года")</f>
        <v>январь - декабрь 2021 года</v>
      </c>
      <c r="C24" s="611"/>
      <c r="D24" s="612"/>
      <c r="E24" s="617" t="s">
        <v>333</v>
      </c>
      <c r="F24" s="601">
        <f>SUM(F26:F35)</f>
        <v>0</v>
      </c>
      <c r="G24" s="675">
        <f>SUM(G26:H35)</f>
        <v>0</v>
      </c>
      <c r="H24" s="676"/>
      <c r="I24" s="601">
        <f aca="true" t="shared" si="0" ref="I24:N24">SUM(I26:I35)</f>
        <v>0</v>
      </c>
      <c r="J24" s="601">
        <f t="shared" si="0"/>
        <v>0</v>
      </c>
      <c r="K24" s="601">
        <f t="shared" si="0"/>
        <v>0</v>
      </c>
      <c r="L24" s="601">
        <f t="shared" si="0"/>
        <v>0</v>
      </c>
      <c r="M24" s="601">
        <f t="shared" si="0"/>
        <v>0</v>
      </c>
      <c r="N24" s="601">
        <f t="shared" si="0"/>
        <v>0</v>
      </c>
    </row>
    <row r="25" spans="1:14" ht="25.5" customHeight="1">
      <c r="A25" s="657" t="s">
        <v>1211</v>
      </c>
      <c r="B25" s="658"/>
      <c r="C25" s="658"/>
      <c r="D25" s="659"/>
      <c r="E25" s="618"/>
      <c r="F25" s="602"/>
      <c r="G25" s="677"/>
      <c r="H25" s="678"/>
      <c r="I25" s="602"/>
      <c r="J25" s="602"/>
      <c r="K25" s="602"/>
      <c r="L25" s="602"/>
      <c r="M25" s="602"/>
      <c r="N25" s="602"/>
    </row>
    <row r="26" spans="1:14" ht="15" customHeight="1">
      <c r="A26" s="636" t="s">
        <v>269</v>
      </c>
      <c r="B26" s="637"/>
      <c r="C26" s="637"/>
      <c r="D26" s="638"/>
      <c r="E26" s="222"/>
      <c r="F26" s="597">
        <v>0</v>
      </c>
      <c r="G26" s="607">
        <v>0</v>
      </c>
      <c r="H26" s="608"/>
      <c r="I26" s="597">
        <v>0</v>
      </c>
      <c r="J26" s="597">
        <v>0</v>
      </c>
      <c r="K26" s="597">
        <v>0</v>
      </c>
      <c r="L26" s="597"/>
      <c r="M26" s="597">
        <v>0</v>
      </c>
      <c r="N26" s="601">
        <f>SUM(F26:M27)</f>
        <v>0</v>
      </c>
    </row>
    <row r="27" spans="1:15" ht="14.25" customHeight="1">
      <c r="A27" s="650" t="s">
        <v>1212</v>
      </c>
      <c r="B27" s="651"/>
      <c r="C27" s="651"/>
      <c r="D27" s="652"/>
      <c r="E27" s="224" t="s">
        <v>341</v>
      </c>
      <c r="F27" s="598"/>
      <c r="G27" s="609"/>
      <c r="H27" s="610"/>
      <c r="I27" s="598"/>
      <c r="J27" s="598"/>
      <c r="K27" s="598"/>
      <c r="L27" s="598"/>
      <c r="M27" s="598"/>
      <c r="N27" s="602"/>
      <c r="O27" s="190">
        <f>IF(OR(O28&gt;0,O29&gt;0),"ВНИМАНИЕ!","")</f>
      </c>
    </row>
    <row r="28" spans="1:15" ht="25.5" customHeight="1">
      <c r="A28" s="633" t="s">
        <v>1213</v>
      </c>
      <c r="B28" s="634"/>
      <c r="C28" s="634"/>
      <c r="D28" s="635"/>
      <c r="E28" s="222" t="s">
        <v>342</v>
      </c>
      <c r="F28" s="89">
        <v>0</v>
      </c>
      <c r="G28" s="605">
        <v>0</v>
      </c>
      <c r="H28" s="606"/>
      <c r="I28" s="89">
        <v>0</v>
      </c>
      <c r="J28" s="89">
        <v>0</v>
      </c>
      <c r="K28" s="89">
        <v>0</v>
      </c>
      <c r="L28" s="89"/>
      <c r="M28" s="89">
        <v>0</v>
      </c>
      <c r="N28" s="104">
        <f aca="true" t="shared" si="1" ref="N28:N35">SUM(F28:M28)</f>
        <v>0</v>
      </c>
      <c r="O28" s="191">
        <v>0</v>
      </c>
    </row>
    <row r="29" spans="1:15" ht="37.5" customHeight="1">
      <c r="A29" s="633" t="s">
        <v>1214</v>
      </c>
      <c r="B29" s="634"/>
      <c r="C29" s="634"/>
      <c r="D29" s="635"/>
      <c r="E29" s="222" t="s">
        <v>343</v>
      </c>
      <c r="F29" s="89">
        <v>0</v>
      </c>
      <c r="G29" s="605">
        <v>0</v>
      </c>
      <c r="H29" s="606"/>
      <c r="I29" s="89">
        <v>0</v>
      </c>
      <c r="J29" s="89">
        <v>0</v>
      </c>
      <c r="K29" s="89">
        <v>0</v>
      </c>
      <c r="L29" s="89"/>
      <c r="M29" s="89">
        <v>0</v>
      </c>
      <c r="N29" s="104">
        <f t="shared" si="1"/>
        <v>0</v>
      </c>
      <c r="O29" s="191">
        <v>0</v>
      </c>
    </row>
    <row r="30" spans="1:14" ht="15" customHeight="1">
      <c r="A30" s="633" t="s">
        <v>0</v>
      </c>
      <c r="B30" s="634"/>
      <c r="C30" s="634"/>
      <c r="D30" s="635"/>
      <c r="E30" s="222" t="s">
        <v>344</v>
      </c>
      <c r="F30" s="89">
        <v>0</v>
      </c>
      <c r="G30" s="605">
        <v>0</v>
      </c>
      <c r="H30" s="606"/>
      <c r="I30" s="89">
        <v>0</v>
      </c>
      <c r="J30" s="89">
        <v>0</v>
      </c>
      <c r="K30" s="89">
        <v>0</v>
      </c>
      <c r="L30" s="89"/>
      <c r="M30" s="89">
        <v>0</v>
      </c>
      <c r="N30" s="104">
        <f t="shared" si="1"/>
        <v>0</v>
      </c>
    </row>
    <row r="31" spans="1:14" ht="27" customHeight="1">
      <c r="A31" s="633" t="s">
        <v>1</v>
      </c>
      <c r="B31" s="634"/>
      <c r="C31" s="634"/>
      <c r="D31" s="635"/>
      <c r="E31" s="222" t="s">
        <v>345</v>
      </c>
      <c r="F31" s="89">
        <v>0</v>
      </c>
      <c r="G31" s="605">
        <v>0</v>
      </c>
      <c r="H31" s="606"/>
      <c r="I31" s="89">
        <v>0</v>
      </c>
      <c r="J31" s="89">
        <v>0</v>
      </c>
      <c r="K31" s="89">
        <v>0</v>
      </c>
      <c r="L31" s="89"/>
      <c r="M31" s="89">
        <v>0</v>
      </c>
      <c r="N31" s="104">
        <f t="shared" si="1"/>
        <v>0</v>
      </c>
    </row>
    <row r="32" spans="1:14" ht="38.25" customHeight="1">
      <c r="A32" s="633" t="s">
        <v>80</v>
      </c>
      <c r="B32" s="634"/>
      <c r="C32" s="634"/>
      <c r="D32" s="635"/>
      <c r="E32" s="222" t="s">
        <v>2</v>
      </c>
      <c r="F32" s="89">
        <v>0</v>
      </c>
      <c r="G32" s="605">
        <v>0</v>
      </c>
      <c r="H32" s="606"/>
      <c r="I32" s="89">
        <v>0</v>
      </c>
      <c r="J32" s="89">
        <v>0</v>
      </c>
      <c r="K32" s="89">
        <v>0</v>
      </c>
      <c r="L32" s="89"/>
      <c r="M32" s="89">
        <v>0</v>
      </c>
      <c r="N32" s="104">
        <f t="shared" si="1"/>
        <v>0</v>
      </c>
    </row>
    <row r="33" spans="1:14" ht="12.75" customHeight="1">
      <c r="A33" s="633" t="s">
        <v>3</v>
      </c>
      <c r="B33" s="634"/>
      <c r="C33" s="634"/>
      <c r="D33" s="635"/>
      <c r="E33" s="222" t="s">
        <v>4</v>
      </c>
      <c r="F33" s="89">
        <v>0</v>
      </c>
      <c r="G33" s="605">
        <v>0</v>
      </c>
      <c r="H33" s="606"/>
      <c r="I33" s="89">
        <v>0</v>
      </c>
      <c r="J33" s="89">
        <v>0</v>
      </c>
      <c r="K33" s="89">
        <v>0</v>
      </c>
      <c r="L33" s="89"/>
      <c r="M33" s="89">
        <v>0</v>
      </c>
      <c r="N33" s="104">
        <f t="shared" si="1"/>
        <v>0</v>
      </c>
    </row>
    <row r="34" spans="1:14" ht="12.75" customHeight="1">
      <c r="A34" s="633"/>
      <c r="B34" s="634"/>
      <c r="C34" s="634"/>
      <c r="D34" s="635"/>
      <c r="E34" s="222" t="s">
        <v>5</v>
      </c>
      <c r="F34" s="89">
        <v>0</v>
      </c>
      <c r="G34" s="605">
        <v>0</v>
      </c>
      <c r="H34" s="606"/>
      <c r="I34" s="89">
        <v>0</v>
      </c>
      <c r="J34" s="89">
        <v>0</v>
      </c>
      <c r="K34" s="89">
        <v>0</v>
      </c>
      <c r="L34" s="89"/>
      <c r="M34" s="89">
        <v>0</v>
      </c>
      <c r="N34" s="104">
        <f t="shared" si="1"/>
        <v>0</v>
      </c>
    </row>
    <row r="35" spans="1:14" ht="12.75" customHeight="1">
      <c r="A35" s="633"/>
      <c r="B35" s="634"/>
      <c r="C35" s="634"/>
      <c r="D35" s="635"/>
      <c r="E35" s="222" t="s">
        <v>6</v>
      </c>
      <c r="F35" s="89">
        <v>0</v>
      </c>
      <c r="G35" s="605">
        <v>0</v>
      </c>
      <c r="H35" s="606"/>
      <c r="I35" s="89">
        <v>0</v>
      </c>
      <c r="J35" s="89">
        <v>0</v>
      </c>
      <c r="K35" s="89">
        <v>0</v>
      </c>
      <c r="L35" s="89">
        <v>0</v>
      </c>
      <c r="M35" s="89">
        <v>0</v>
      </c>
      <c r="N35" s="104">
        <f t="shared" si="1"/>
        <v>0</v>
      </c>
    </row>
    <row r="36" spans="1:14" ht="25.5" customHeight="1">
      <c r="A36" s="639" t="s">
        <v>7</v>
      </c>
      <c r="B36" s="640"/>
      <c r="C36" s="640"/>
      <c r="D36" s="641"/>
      <c r="E36" s="222" t="s">
        <v>334</v>
      </c>
      <c r="F36" s="104">
        <f>SUM(F37:F42,F45:F48)</f>
        <v>0</v>
      </c>
      <c r="G36" s="603">
        <f>SUM(G37:H42,G45:H48)</f>
        <v>0</v>
      </c>
      <c r="H36" s="604"/>
      <c r="I36" s="104">
        <f aca="true" t="shared" si="2" ref="I36:N36">SUM(I37:I42,I45:I48)</f>
        <v>0</v>
      </c>
      <c r="J36" s="104">
        <f t="shared" si="2"/>
        <v>0</v>
      </c>
      <c r="K36" s="104">
        <f t="shared" si="2"/>
        <v>0</v>
      </c>
      <c r="L36" s="104">
        <f t="shared" si="2"/>
        <v>-791</v>
      </c>
      <c r="M36" s="104">
        <f t="shared" si="2"/>
        <v>0</v>
      </c>
      <c r="N36" s="104">
        <f t="shared" si="2"/>
        <v>-791</v>
      </c>
    </row>
    <row r="37" spans="1:14" ht="12.75" customHeight="1">
      <c r="A37" s="636" t="s">
        <v>269</v>
      </c>
      <c r="B37" s="637"/>
      <c r="C37" s="637"/>
      <c r="D37" s="638"/>
      <c r="E37" s="222"/>
      <c r="F37" s="597">
        <v>0</v>
      </c>
      <c r="G37" s="607">
        <v>0</v>
      </c>
      <c r="H37" s="608"/>
      <c r="I37" s="597">
        <v>0</v>
      </c>
      <c r="J37" s="597">
        <v>0</v>
      </c>
      <c r="K37" s="597">
        <v>0</v>
      </c>
      <c r="L37" s="597">
        <v>-688</v>
      </c>
      <c r="M37" s="597"/>
      <c r="N37" s="601">
        <f>SUM(F37:M38)</f>
        <v>-688</v>
      </c>
    </row>
    <row r="38" spans="1:14" ht="12.75" customHeight="1">
      <c r="A38" s="650" t="s">
        <v>8</v>
      </c>
      <c r="B38" s="651"/>
      <c r="C38" s="651"/>
      <c r="D38" s="652"/>
      <c r="E38" s="224" t="s">
        <v>346</v>
      </c>
      <c r="F38" s="598"/>
      <c r="G38" s="609"/>
      <c r="H38" s="610"/>
      <c r="I38" s="598"/>
      <c r="J38" s="598"/>
      <c r="K38" s="598"/>
      <c r="L38" s="598"/>
      <c r="M38" s="598"/>
      <c r="N38" s="602"/>
    </row>
    <row r="39" spans="1:14" ht="25.5" customHeight="1">
      <c r="A39" s="633" t="s">
        <v>1213</v>
      </c>
      <c r="B39" s="634"/>
      <c r="C39" s="634"/>
      <c r="D39" s="635"/>
      <c r="E39" s="222" t="s">
        <v>347</v>
      </c>
      <c r="F39" s="89">
        <v>0</v>
      </c>
      <c r="G39" s="605">
        <v>0</v>
      </c>
      <c r="H39" s="606"/>
      <c r="I39" s="89">
        <v>0</v>
      </c>
      <c r="J39" s="89">
        <v>0</v>
      </c>
      <c r="K39" s="89">
        <v>0</v>
      </c>
      <c r="L39" s="89">
        <v>0</v>
      </c>
      <c r="M39" s="89">
        <v>0</v>
      </c>
      <c r="N39" s="104">
        <f>SUM(F39:M39)</f>
        <v>0</v>
      </c>
    </row>
    <row r="40" spans="1:14" ht="38.25" customHeight="1">
      <c r="A40" s="633" t="s">
        <v>9</v>
      </c>
      <c r="B40" s="634"/>
      <c r="C40" s="634"/>
      <c r="D40" s="635"/>
      <c r="E40" s="222" t="s">
        <v>348</v>
      </c>
      <c r="F40" s="89">
        <v>0</v>
      </c>
      <c r="G40" s="605">
        <v>0</v>
      </c>
      <c r="H40" s="606"/>
      <c r="I40" s="89">
        <v>0</v>
      </c>
      <c r="J40" s="89">
        <v>0</v>
      </c>
      <c r="K40" s="89">
        <v>0</v>
      </c>
      <c r="L40" s="89">
        <v>0</v>
      </c>
      <c r="M40" s="89">
        <v>0</v>
      </c>
      <c r="N40" s="104">
        <f>SUM(F40:M40)</f>
        <v>0</v>
      </c>
    </row>
    <row r="41" spans="1:14" ht="26.25" customHeight="1">
      <c r="A41" s="633" t="s">
        <v>10</v>
      </c>
      <c r="B41" s="634"/>
      <c r="C41" s="634"/>
      <c r="D41" s="635"/>
      <c r="E41" s="222" t="s">
        <v>349</v>
      </c>
      <c r="F41" s="89">
        <v>0</v>
      </c>
      <c r="G41" s="605">
        <v>0</v>
      </c>
      <c r="H41" s="606"/>
      <c r="I41" s="89">
        <v>0</v>
      </c>
      <c r="J41" s="89">
        <v>0</v>
      </c>
      <c r="K41" s="89">
        <v>0</v>
      </c>
      <c r="L41" s="89">
        <v>0</v>
      </c>
      <c r="M41" s="89">
        <v>0</v>
      </c>
      <c r="N41" s="104">
        <f>SUM(F41:M41)</f>
        <v>0</v>
      </c>
    </row>
    <row r="42" spans="1:14" ht="26.25" customHeight="1">
      <c r="A42" s="633" t="s">
        <v>11</v>
      </c>
      <c r="B42" s="634"/>
      <c r="C42" s="634"/>
      <c r="D42" s="635"/>
      <c r="E42" s="221" t="s">
        <v>12</v>
      </c>
      <c r="F42" s="89">
        <v>0</v>
      </c>
      <c r="G42" s="605">
        <v>0</v>
      </c>
      <c r="H42" s="606"/>
      <c r="I42" s="89">
        <v>0</v>
      </c>
      <c r="J42" s="89">
        <v>0</v>
      </c>
      <c r="K42" s="89">
        <v>0</v>
      </c>
      <c r="L42" s="89">
        <v>0</v>
      </c>
      <c r="M42" s="89">
        <v>0</v>
      </c>
      <c r="N42" s="104">
        <f>SUM(F42:M42)</f>
        <v>0</v>
      </c>
    </row>
    <row r="43" spans="1:15" ht="69" customHeight="1">
      <c r="A43" s="621" t="s">
        <v>340</v>
      </c>
      <c r="B43" s="642"/>
      <c r="C43" s="642"/>
      <c r="D43" s="622"/>
      <c r="E43" s="208" t="s">
        <v>291</v>
      </c>
      <c r="F43" s="208" t="s">
        <v>1190</v>
      </c>
      <c r="G43" s="621" t="s">
        <v>1191</v>
      </c>
      <c r="H43" s="622"/>
      <c r="I43" s="208" t="s">
        <v>1192</v>
      </c>
      <c r="J43" s="208" t="s">
        <v>1193</v>
      </c>
      <c r="K43" s="208" t="s">
        <v>1194</v>
      </c>
      <c r="L43" s="208" t="s">
        <v>1202</v>
      </c>
      <c r="M43" s="205" t="s">
        <v>1203</v>
      </c>
      <c r="N43" s="44" t="s">
        <v>1204</v>
      </c>
      <c r="O43" s="183"/>
    </row>
    <row r="44" spans="1:17" s="184" customFormat="1" ht="11.25" customHeight="1">
      <c r="A44" s="623">
        <v>1</v>
      </c>
      <c r="B44" s="629"/>
      <c r="C44" s="629"/>
      <c r="D44" s="624"/>
      <c r="E44" s="220">
        <v>2</v>
      </c>
      <c r="F44" s="62">
        <v>3</v>
      </c>
      <c r="G44" s="623">
        <v>4</v>
      </c>
      <c r="H44" s="624"/>
      <c r="I44" s="62">
        <v>5</v>
      </c>
      <c r="J44" s="62">
        <v>6</v>
      </c>
      <c r="K44" s="86">
        <v>7</v>
      </c>
      <c r="L44" s="86" t="s">
        <v>1205</v>
      </c>
      <c r="M44" s="86">
        <v>9</v>
      </c>
      <c r="N44" s="86">
        <v>10</v>
      </c>
      <c r="P44" s="185"/>
      <c r="Q44" s="185"/>
    </row>
    <row r="45" spans="1:14" ht="37.5" customHeight="1">
      <c r="A45" s="633" t="s">
        <v>13</v>
      </c>
      <c r="B45" s="634"/>
      <c r="C45" s="634"/>
      <c r="D45" s="635"/>
      <c r="E45" s="221" t="s">
        <v>14</v>
      </c>
      <c r="F45" s="89">
        <v>0</v>
      </c>
      <c r="G45" s="605">
        <v>0</v>
      </c>
      <c r="H45" s="606"/>
      <c r="I45" s="89">
        <v>0</v>
      </c>
      <c r="J45" s="89">
        <v>0</v>
      </c>
      <c r="K45" s="89">
        <v>0</v>
      </c>
      <c r="L45" s="89">
        <v>-103</v>
      </c>
      <c r="M45" s="89">
        <v>0</v>
      </c>
      <c r="N45" s="104">
        <f aca="true" t="shared" si="3" ref="N45:N51">SUM(F45:M45)</f>
        <v>-103</v>
      </c>
    </row>
    <row r="46" spans="1:14" ht="12.75" customHeight="1">
      <c r="A46" s="633" t="s">
        <v>3</v>
      </c>
      <c r="B46" s="634"/>
      <c r="C46" s="634"/>
      <c r="D46" s="635"/>
      <c r="E46" s="222" t="s">
        <v>15</v>
      </c>
      <c r="F46" s="89">
        <v>0</v>
      </c>
      <c r="G46" s="605">
        <v>0</v>
      </c>
      <c r="H46" s="606"/>
      <c r="I46" s="89">
        <v>0</v>
      </c>
      <c r="J46" s="89">
        <v>0</v>
      </c>
      <c r="K46" s="89">
        <v>0</v>
      </c>
      <c r="L46" s="89">
        <v>0</v>
      </c>
      <c r="M46" s="89">
        <v>0</v>
      </c>
      <c r="N46" s="104">
        <f t="shared" si="3"/>
        <v>0</v>
      </c>
    </row>
    <row r="47" spans="1:14" ht="12.75" customHeight="1">
      <c r="A47" s="633"/>
      <c r="B47" s="634"/>
      <c r="C47" s="634"/>
      <c r="D47" s="635"/>
      <c r="E47" s="222" t="s">
        <v>16</v>
      </c>
      <c r="F47" s="89">
        <v>0</v>
      </c>
      <c r="G47" s="605">
        <v>0</v>
      </c>
      <c r="H47" s="606"/>
      <c r="I47" s="186">
        <v>0</v>
      </c>
      <c r="J47" s="89">
        <v>0</v>
      </c>
      <c r="K47" s="89">
        <v>0</v>
      </c>
      <c r="L47" s="89">
        <v>0</v>
      </c>
      <c r="M47" s="89">
        <v>0</v>
      </c>
      <c r="N47" s="104">
        <f t="shared" si="3"/>
        <v>0</v>
      </c>
    </row>
    <row r="48" spans="1:14" ht="12.75" customHeight="1">
      <c r="A48" s="633"/>
      <c r="B48" s="634"/>
      <c r="C48" s="634"/>
      <c r="D48" s="635"/>
      <c r="E48" s="222" t="s">
        <v>17</v>
      </c>
      <c r="F48" s="89">
        <v>0</v>
      </c>
      <c r="G48" s="605">
        <v>0</v>
      </c>
      <c r="H48" s="606"/>
      <c r="I48" s="89">
        <v>0</v>
      </c>
      <c r="J48" s="89">
        <v>0</v>
      </c>
      <c r="K48" s="89">
        <v>0</v>
      </c>
      <c r="L48" s="89">
        <v>0</v>
      </c>
      <c r="M48" s="89">
        <v>0</v>
      </c>
      <c r="N48" s="104">
        <f t="shared" si="3"/>
        <v>0</v>
      </c>
    </row>
    <row r="49" spans="1:14" ht="12.75" customHeight="1">
      <c r="A49" s="639" t="s">
        <v>18</v>
      </c>
      <c r="B49" s="640"/>
      <c r="C49" s="640"/>
      <c r="D49" s="641"/>
      <c r="E49" s="221" t="s">
        <v>335</v>
      </c>
      <c r="F49" s="89">
        <v>0</v>
      </c>
      <c r="G49" s="605">
        <v>0</v>
      </c>
      <c r="H49" s="606"/>
      <c r="I49" s="89">
        <v>0</v>
      </c>
      <c r="J49" s="89">
        <v>0</v>
      </c>
      <c r="K49" s="89">
        <v>0</v>
      </c>
      <c r="L49" s="89">
        <v>0</v>
      </c>
      <c r="M49" s="89">
        <v>0</v>
      </c>
      <c r="N49" s="104">
        <f t="shared" si="3"/>
        <v>0</v>
      </c>
    </row>
    <row r="50" spans="1:14" ht="12.75" customHeight="1">
      <c r="A50" s="639" t="s">
        <v>19</v>
      </c>
      <c r="B50" s="640"/>
      <c r="C50" s="640"/>
      <c r="D50" s="641"/>
      <c r="E50" s="221" t="s">
        <v>336</v>
      </c>
      <c r="F50" s="89">
        <v>0</v>
      </c>
      <c r="G50" s="605">
        <v>0</v>
      </c>
      <c r="H50" s="606"/>
      <c r="I50" s="89">
        <v>0</v>
      </c>
      <c r="J50" s="89">
        <v>3</v>
      </c>
      <c r="K50" s="89">
        <v>0</v>
      </c>
      <c r="L50" s="89">
        <v>-3</v>
      </c>
      <c r="M50" s="89">
        <v>0</v>
      </c>
      <c r="N50" s="104">
        <f t="shared" si="3"/>
        <v>0</v>
      </c>
    </row>
    <row r="51" spans="1:15" ht="24.75" customHeight="1">
      <c r="A51" s="647" t="s">
        <v>20</v>
      </c>
      <c r="B51" s="648"/>
      <c r="C51" s="648"/>
      <c r="D51" s="649"/>
      <c r="E51" s="221" t="s">
        <v>338</v>
      </c>
      <c r="F51" s="89">
        <v>0</v>
      </c>
      <c r="G51" s="605">
        <v>0</v>
      </c>
      <c r="H51" s="606"/>
      <c r="I51" s="89">
        <v>0</v>
      </c>
      <c r="J51" s="89">
        <v>0</v>
      </c>
      <c r="K51" s="89">
        <v>-1</v>
      </c>
      <c r="L51" s="89">
        <v>1</v>
      </c>
      <c r="M51" s="89">
        <v>0</v>
      </c>
      <c r="N51" s="104">
        <f t="shared" si="3"/>
        <v>0</v>
      </c>
      <c r="O51" s="192">
        <f>IF(OR(O52&gt;0,O53&gt;0,O54&gt;0,O55&gt;0,O56&gt;0,O57&gt;0),"ВНИМАНИЕ!","")</f>
      </c>
    </row>
    <row r="52" spans="1:15" ht="15" customHeight="1">
      <c r="A52" s="647" t="s">
        <v>21</v>
      </c>
      <c r="B52" s="648"/>
      <c r="C52" s="627">
        <f>DATE(YEAR(Баланс!G12)-1,MONTH(Баланс!G12),DAY(Баланс!G12))</f>
        <v>44561</v>
      </c>
      <c r="D52" s="628"/>
      <c r="E52" s="221" t="s">
        <v>81</v>
      </c>
      <c r="F52" s="105">
        <f>F22+F24+F36+F49+F50+F51</f>
        <v>3971</v>
      </c>
      <c r="G52" s="603">
        <f>G22+G24+G36+G49+G50+G51</f>
        <v>0</v>
      </c>
      <c r="H52" s="604"/>
      <c r="I52" s="105">
        <f aca="true" t="shared" si="4" ref="I52:N52">I22+I24+I36+I49+I50+I51</f>
        <v>0</v>
      </c>
      <c r="J52" s="105">
        <f t="shared" si="4"/>
        <v>23</v>
      </c>
      <c r="K52" s="105">
        <f t="shared" si="4"/>
        <v>2073</v>
      </c>
      <c r="L52" s="105">
        <f t="shared" si="4"/>
        <v>270</v>
      </c>
      <c r="M52" s="105">
        <f t="shared" si="4"/>
        <v>0</v>
      </c>
      <c r="N52" s="105">
        <f t="shared" si="4"/>
        <v>6337</v>
      </c>
      <c r="O52" s="193">
        <v>0</v>
      </c>
    </row>
    <row r="53" spans="1:15" ht="12.75" customHeight="1">
      <c r="A53" s="625" t="s">
        <v>1206</v>
      </c>
      <c r="B53" s="626"/>
      <c r="C53" s="627">
        <f>Баланс!G33</f>
        <v>44561</v>
      </c>
      <c r="D53" s="628"/>
      <c r="E53" s="221" t="s">
        <v>62</v>
      </c>
      <c r="F53" s="89">
        <v>3971</v>
      </c>
      <c r="G53" s="670">
        <v>0</v>
      </c>
      <c r="H53" s="671"/>
      <c r="I53" s="203">
        <v>0</v>
      </c>
      <c r="J53" s="89">
        <v>23</v>
      </c>
      <c r="K53" s="89">
        <v>2073</v>
      </c>
      <c r="L53" s="89">
        <v>270</v>
      </c>
      <c r="M53" s="89">
        <v>0</v>
      </c>
      <c r="N53" s="104">
        <f>SUM(F53:M53)</f>
        <v>6337</v>
      </c>
      <c r="O53" s="193">
        <v>0</v>
      </c>
    </row>
    <row r="54" spans="1:15" ht="26.25" customHeight="1">
      <c r="A54" s="639" t="s">
        <v>1208</v>
      </c>
      <c r="B54" s="640"/>
      <c r="C54" s="640"/>
      <c r="D54" s="641"/>
      <c r="E54" s="222" t="s">
        <v>82</v>
      </c>
      <c r="F54" s="89">
        <v>0</v>
      </c>
      <c r="G54" s="605">
        <v>0</v>
      </c>
      <c r="H54" s="606"/>
      <c r="I54" s="89">
        <v>0</v>
      </c>
      <c r="J54" s="89">
        <v>0</v>
      </c>
      <c r="K54" s="89">
        <v>0</v>
      </c>
      <c r="L54" s="89">
        <v>0</v>
      </c>
      <c r="M54" s="89">
        <v>0</v>
      </c>
      <c r="N54" s="104">
        <f>SUM(F54:M54)</f>
        <v>0</v>
      </c>
      <c r="O54" s="193">
        <v>0</v>
      </c>
    </row>
    <row r="55" spans="1:15" ht="25.5" customHeight="1">
      <c r="A55" s="647" t="s">
        <v>1209</v>
      </c>
      <c r="B55" s="648"/>
      <c r="C55" s="648"/>
      <c r="D55" s="649"/>
      <c r="E55" s="222" t="s">
        <v>83</v>
      </c>
      <c r="F55" s="89">
        <v>0</v>
      </c>
      <c r="G55" s="605">
        <v>0</v>
      </c>
      <c r="H55" s="606"/>
      <c r="I55" s="89">
        <v>0</v>
      </c>
      <c r="J55" s="89">
        <v>0</v>
      </c>
      <c r="K55" s="89">
        <v>0</v>
      </c>
      <c r="L55" s="89">
        <v>0</v>
      </c>
      <c r="M55" s="89">
        <v>0</v>
      </c>
      <c r="N55" s="104">
        <f>SUM(F55:M55)</f>
        <v>0</v>
      </c>
      <c r="O55" s="193">
        <v>0</v>
      </c>
    </row>
    <row r="56" spans="1:21" ht="15" customHeight="1">
      <c r="A56" s="653" t="s">
        <v>1210</v>
      </c>
      <c r="B56" s="648"/>
      <c r="C56" s="648"/>
      <c r="D56" s="649"/>
      <c r="E56" s="617" t="s">
        <v>84</v>
      </c>
      <c r="F56" s="599">
        <f>F53+F54+F55</f>
        <v>3971</v>
      </c>
      <c r="G56" s="613">
        <f>G54-G53+G55</f>
        <v>0</v>
      </c>
      <c r="H56" s="614"/>
      <c r="I56" s="599">
        <f>I54-I53+I55</f>
        <v>0</v>
      </c>
      <c r="J56" s="599">
        <f>J53+J54+J55</f>
        <v>23</v>
      </c>
      <c r="K56" s="599">
        <f>K53+K54+K55</f>
        <v>2073</v>
      </c>
      <c r="L56" s="599">
        <f>L53+L54+L55</f>
        <v>270</v>
      </c>
      <c r="M56" s="599">
        <f>M53+M54+M55</f>
        <v>0</v>
      </c>
      <c r="N56" s="599">
        <f>N53+N54+N55</f>
        <v>6337</v>
      </c>
      <c r="O56" s="193">
        <v>0</v>
      </c>
      <c r="P56" s="672"/>
      <c r="Q56" s="672"/>
      <c r="R56" s="672"/>
      <c r="S56" s="672"/>
      <c r="T56" s="672"/>
      <c r="U56" s="672"/>
    </row>
    <row r="57" spans="1:21" ht="15" customHeight="1">
      <c r="A57" s="630">
        <f>Баланс!G33</f>
        <v>44561</v>
      </c>
      <c r="B57" s="631"/>
      <c r="C57" s="631"/>
      <c r="D57" s="632"/>
      <c r="E57" s="618"/>
      <c r="F57" s="600"/>
      <c r="G57" s="615"/>
      <c r="H57" s="616"/>
      <c r="I57" s="600"/>
      <c r="J57" s="600"/>
      <c r="K57" s="600"/>
      <c r="L57" s="600"/>
      <c r="M57" s="600"/>
      <c r="N57" s="600"/>
      <c r="O57" s="193">
        <v>0</v>
      </c>
      <c r="P57" s="194"/>
      <c r="Q57" s="194"/>
      <c r="R57" s="194"/>
      <c r="S57" s="194"/>
      <c r="T57" s="194"/>
      <c r="U57" s="194"/>
    </row>
    <row r="58" spans="1:14" ht="13.5" customHeight="1">
      <c r="A58" s="223" t="s">
        <v>107</v>
      </c>
      <c r="B58" s="611" t="str">
        <f>CONCATENATE(G6," ","-"," ",I6," ",YEAR(J6)," года")</f>
        <v>январь - декабрь 2022 года</v>
      </c>
      <c r="C58" s="611"/>
      <c r="D58" s="612"/>
      <c r="E58" s="222"/>
      <c r="F58" s="209"/>
      <c r="G58" s="619"/>
      <c r="H58" s="620"/>
      <c r="I58" s="209"/>
      <c r="J58" s="209"/>
      <c r="K58" s="225"/>
      <c r="L58" s="225"/>
      <c r="M58" s="225"/>
      <c r="N58" s="195"/>
    </row>
    <row r="59" spans="1:15" ht="25.5" customHeight="1">
      <c r="A59" s="657" t="s">
        <v>1211</v>
      </c>
      <c r="B59" s="658"/>
      <c r="C59" s="658"/>
      <c r="D59" s="659"/>
      <c r="E59" s="224" t="s">
        <v>22</v>
      </c>
      <c r="F59" s="196">
        <f>SUM(F60:F69)</f>
        <v>0</v>
      </c>
      <c r="G59" s="615">
        <f>SUM(G60:H69)</f>
        <v>0</v>
      </c>
      <c r="H59" s="616"/>
      <c r="I59" s="196">
        <f aca="true" t="shared" si="5" ref="I59:N59">SUM(I60:I69)</f>
        <v>0</v>
      </c>
      <c r="J59" s="196">
        <f t="shared" si="5"/>
        <v>0</v>
      </c>
      <c r="K59" s="196">
        <f t="shared" si="5"/>
        <v>12997</v>
      </c>
      <c r="L59" s="196">
        <f t="shared" si="5"/>
        <v>0</v>
      </c>
      <c r="M59" s="196">
        <f t="shared" si="5"/>
        <v>0</v>
      </c>
      <c r="N59" s="196">
        <f t="shared" si="5"/>
        <v>12997</v>
      </c>
      <c r="O59" s="193"/>
    </row>
    <row r="60" spans="1:14" ht="12.75" customHeight="1">
      <c r="A60" s="636" t="s">
        <v>269</v>
      </c>
      <c r="B60" s="637"/>
      <c r="C60" s="637"/>
      <c r="D60" s="638"/>
      <c r="E60" s="222"/>
      <c r="F60" s="597">
        <v>0</v>
      </c>
      <c r="G60" s="607">
        <v>0</v>
      </c>
      <c r="H60" s="608"/>
      <c r="I60" s="597">
        <v>0</v>
      </c>
      <c r="J60" s="597">
        <v>0</v>
      </c>
      <c r="K60" s="597">
        <v>0</v>
      </c>
      <c r="L60" s="597">
        <v>0</v>
      </c>
      <c r="M60" s="597">
        <v>0</v>
      </c>
      <c r="N60" s="599">
        <f>SUM(F60:M61)</f>
        <v>0</v>
      </c>
    </row>
    <row r="61" spans="1:15" ht="12.75" customHeight="1">
      <c r="A61" s="650" t="s">
        <v>1212</v>
      </c>
      <c r="B61" s="651"/>
      <c r="C61" s="651"/>
      <c r="D61" s="652"/>
      <c r="E61" s="224" t="s">
        <v>23</v>
      </c>
      <c r="F61" s="598"/>
      <c r="G61" s="609"/>
      <c r="H61" s="610"/>
      <c r="I61" s="598"/>
      <c r="J61" s="598"/>
      <c r="K61" s="598"/>
      <c r="L61" s="598"/>
      <c r="M61" s="598"/>
      <c r="N61" s="600"/>
      <c r="O61" s="190">
        <f>IF(OR(O63&gt;0,O62&gt;0),"ВНИМАНИЕ!","")</f>
      </c>
    </row>
    <row r="62" spans="1:15" ht="27" customHeight="1">
      <c r="A62" s="633" t="s">
        <v>1213</v>
      </c>
      <c r="B62" s="634"/>
      <c r="C62" s="634"/>
      <c r="D62" s="635"/>
      <c r="E62" s="222" t="s">
        <v>85</v>
      </c>
      <c r="F62" s="91">
        <v>0</v>
      </c>
      <c r="G62" s="605">
        <v>0</v>
      </c>
      <c r="H62" s="606"/>
      <c r="I62" s="91">
        <v>0</v>
      </c>
      <c r="J62" s="91">
        <v>0</v>
      </c>
      <c r="K62" s="91">
        <v>12997</v>
      </c>
      <c r="L62" s="91">
        <v>0</v>
      </c>
      <c r="M62" s="91">
        <v>0</v>
      </c>
      <c r="N62" s="189">
        <f aca="true" t="shared" si="6" ref="N62:N69">SUM(F62:M62)</f>
        <v>12997</v>
      </c>
      <c r="O62" s="191">
        <v>0</v>
      </c>
    </row>
    <row r="63" spans="1:15" ht="37.5" customHeight="1">
      <c r="A63" s="633" t="s">
        <v>1214</v>
      </c>
      <c r="B63" s="634"/>
      <c r="C63" s="634"/>
      <c r="D63" s="635"/>
      <c r="E63" s="222" t="s">
        <v>86</v>
      </c>
      <c r="F63" s="89">
        <v>0</v>
      </c>
      <c r="G63" s="605">
        <v>0</v>
      </c>
      <c r="H63" s="606"/>
      <c r="I63" s="89">
        <v>0</v>
      </c>
      <c r="J63" s="89">
        <v>0</v>
      </c>
      <c r="K63" s="89">
        <v>0</v>
      </c>
      <c r="L63" s="89">
        <v>0</v>
      </c>
      <c r="M63" s="89">
        <v>0</v>
      </c>
      <c r="N63" s="189">
        <f t="shared" si="6"/>
        <v>0</v>
      </c>
      <c r="O63" s="191">
        <v>0</v>
      </c>
    </row>
    <row r="64" spans="1:14" ht="12.75" customHeight="1">
      <c r="A64" s="633" t="s">
        <v>0</v>
      </c>
      <c r="B64" s="634"/>
      <c r="C64" s="634"/>
      <c r="D64" s="635"/>
      <c r="E64" s="222" t="s">
        <v>87</v>
      </c>
      <c r="F64" s="89">
        <v>0</v>
      </c>
      <c r="G64" s="605">
        <v>0</v>
      </c>
      <c r="H64" s="606"/>
      <c r="I64" s="89">
        <v>0</v>
      </c>
      <c r="J64" s="89">
        <v>0</v>
      </c>
      <c r="K64" s="89">
        <v>0</v>
      </c>
      <c r="L64" s="89">
        <v>0</v>
      </c>
      <c r="M64" s="89">
        <v>0</v>
      </c>
      <c r="N64" s="189">
        <f t="shared" si="6"/>
        <v>0</v>
      </c>
    </row>
    <row r="65" spans="1:14" ht="25.5" customHeight="1">
      <c r="A65" s="633" t="s">
        <v>1</v>
      </c>
      <c r="B65" s="634"/>
      <c r="C65" s="634"/>
      <c r="D65" s="635"/>
      <c r="E65" s="222" t="s">
        <v>88</v>
      </c>
      <c r="F65" s="89">
        <v>0</v>
      </c>
      <c r="G65" s="605">
        <v>0</v>
      </c>
      <c r="H65" s="606"/>
      <c r="I65" s="89">
        <v>0</v>
      </c>
      <c r="J65" s="89">
        <v>0</v>
      </c>
      <c r="K65" s="89">
        <v>0</v>
      </c>
      <c r="L65" s="89">
        <v>0</v>
      </c>
      <c r="M65" s="89">
        <v>0</v>
      </c>
      <c r="N65" s="189">
        <f t="shared" si="6"/>
        <v>0</v>
      </c>
    </row>
    <row r="66" spans="1:14" ht="38.25" customHeight="1">
      <c r="A66" s="633" t="s">
        <v>80</v>
      </c>
      <c r="B66" s="634"/>
      <c r="C66" s="634"/>
      <c r="D66" s="635"/>
      <c r="E66" s="222" t="s">
        <v>89</v>
      </c>
      <c r="F66" s="89">
        <v>0</v>
      </c>
      <c r="G66" s="605">
        <v>0</v>
      </c>
      <c r="H66" s="606"/>
      <c r="I66" s="89">
        <v>0</v>
      </c>
      <c r="J66" s="89">
        <v>0</v>
      </c>
      <c r="K66" s="89">
        <v>0</v>
      </c>
      <c r="L66" s="89">
        <v>0</v>
      </c>
      <c r="M66" s="89">
        <v>0</v>
      </c>
      <c r="N66" s="189">
        <f t="shared" si="6"/>
        <v>0</v>
      </c>
    </row>
    <row r="67" spans="1:14" ht="12.75" customHeight="1">
      <c r="A67" s="633" t="s">
        <v>3</v>
      </c>
      <c r="B67" s="634"/>
      <c r="C67" s="634"/>
      <c r="D67" s="635"/>
      <c r="E67" s="222" t="s">
        <v>90</v>
      </c>
      <c r="F67" s="89">
        <v>0</v>
      </c>
      <c r="G67" s="605">
        <v>0</v>
      </c>
      <c r="H67" s="606"/>
      <c r="I67" s="89">
        <v>0</v>
      </c>
      <c r="J67" s="89">
        <v>0</v>
      </c>
      <c r="K67" s="89">
        <v>0</v>
      </c>
      <c r="L67" s="89">
        <v>0</v>
      </c>
      <c r="M67" s="89">
        <v>0</v>
      </c>
      <c r="N67" s="189">
        <f t="shared" si="6"/>
        <v>0</v>
      </c>
    </row>
    <row r="68" spans="1:14" ht="12.75" customHeight="1">
      <c r="A68" s="633"/>
      <c r="B68" s="634"/>
      <c r="C68" s="634"/>
      <c r="D68" s="635"/>
      <c r="E68" s="222" t="s">
        <v>91</v>
      </c>
      <c r="F68" s="89">
        <v>0</v>
      </c>
      <c r="G68" s="605">
        <v>0</v>
      </c>
      <c r="H68" s="606"/>
      <c r="I68" s="89">
        <v>0</v>
      </c>
      <c r="J68" s="89">
        <v>0</v>
      </c>
      <c r="K68" s="89">
        <v>0</v>
      </c>
      <c r="L68" s="89"/>
      <c r="M68" s="89">
        <v>0</v>
      </c>
      <c r="N68" s="189">
        <f t="shared" si="6"/>
        <v>0</v>
      </c>
    </row>
    <row r="69" spans="1:14" ht="12.75" customHeight="1">
      <c r="A69" s="633"/>
      <c r="B69" s="634"/>
      <c r="C69" s="634"/>
      <c r="D69" s="635"/>
      <c r="E69" s="222" t="s">
        <v>92</v>
      </c>
      <c r="F69" s="89">
        <v>0</v>
      </c>
      <c r="G69" s="605">
        <v>0</v>
      </c>
      <c r="H69" s="606"/>
      <c r="I69" s="89">
        <v>0</v>
      </c>
      <c r="J69" s="89">
        <v>0</v>
      </c>
      <c r="K69" s="89">
        <v>0</v>
      </c>
      <c r="L69" s="89">
        <v>0</v>
      </c>
      <c r="M69" s="89">
        <v>0</v>
      </c>
      <c r="N69" s="189">
        <f t="shared" si="6"/>
        <v>0</v>
      </c>
    </row>
    <row r="70" spans="1:14" ht="26.25" customHeight="1">
      <c r="A70" s="639" t="s">
        <v>7</v>
      </c>
      <c r="B70" s="640"/>
      <c r="C70" s="640"/>
      <c r="D70" s="641"/>
      <c r="E70" s="222" t="s">
        <v>93</v>
      </c>
      <c r="F70" s="105">
        <f>SUM(F71:F80)</f>
        <v>0</v>
      </c>
      <c r="G70" s="603">
        <f>SUM(G71:H80)</f>
        <v>0</v>
      </c>
      <c r="H70" s="604"/>
      <c r="I70" s="105">
        <f aca="true" t="shared" si="7" ref="I70:N70">SUM(I71:I80)</f>
        <v>0</v>
      </c>
      <c r="J70" s="105">
        <f t="shared" si="7"/>
        <v>0</v>
      </c>
      <c r="K70" s="105">
        <f t="shared" si="7"/>
        <v>-7484</v>
      </c>
      <c r="L70" s="105">
        <f t="shared" si="7"/>
        <v>-1328</v>
      </c>
      <c r="M70" s="105">
        <f t="shared" si="7"/>
        <v>0</v>
      </c>
      <c r="N70" s="105">
        <f t="shared" si="7"/>
        <v>-8812</v>
      </c>
    </row>
    <row r="71" spans="1:14" ht="12.75" customHeight="1">
      <c r="A71" s="636" t="s">
        <v>269</v>
      </c>
      <c r="B71" s="637"/>
      <c r="C71" s="637"/>
      <c r="D71" s="638"/>
      <c r="E71" s="222"/>
      <c r="F71" s="597">
        <v>0</v>
      </c>
      <c r="G71" s="607">
        <v>0</v>
      </c>
      <c r="H71" s="608"/>
      <c r="I71" s="597">
        <v>0</v>
      </c>
      <c r="J71" s="597">
        <v>0</v>
      </c>
      <c r="K71" s="597">
        <v>0</v>
      </c>
      <c r="L71" s="597">
        <v>-1328</v>
      </c>
      <c r="M71" s="597"/>
      <c r="N71" s="599">
        <f>SUM(F71:M72)</f>
        <v>-1328</v>
      </c>
    </row>
    <row r="72" spans="1:14" ht="12.75" customHeight="1">
      <c r="A72" s="650" t="s">
        <v>8</v>
      </c>
      <c r="B72" s="651"/>
      <c r="C72" s="651"/>
      <c r="D72" s="652"/>
      <c r="E72" s="224" t="s">
        <v>24</v>
      </c>
      <c r="F72" s="598"/>
      <c r="G72" s="609"/>
      <c r="H72" s="610"/>
      <c r="I72" s="598"/>
      <c r="J72" s="598"/>
      <c r="K72" s="598"/>
      <c r="L72" s="598"/>
      <c r="M72" s="598"/>
      <c r="N72" s="600"/>
    </row>
    <row r="73" spans="1:14" ht="27" customHeight="1">
      <c r="A73" s="633" t="s">
        <v>1213</v>
      </c>
      <c r="B73" s="634"/>
      <c r="C73" s="634"/>
      <c r="D73" s="635"/>
      <c r="E73" s="222" t="s">
        <v>25</v>
      </c>
      <c r="F73" s="91">
        <v>0</v>
      </c>
      <c r="G73" s="605">
        <v>0</v>
      </c>
      <c r="H73" s="606"/>
      <c r="I73" s="91">
        <v>0</v>
      </c>
      <c r="J73" s="91">
        <v>0</v>
      </c>
      <c r="K73" s="91">
        <v>-7484</v>
      </c>
      <c r="L73" s="91">
        <v>0</v>
      </c>
      <c r="M73" s="91">
        <v>0</v>
      </c>
      <c r="N73" s="189">
        <f aca="true" t="shared" si="8" ref="N73:N80">SUM(F73:M73)</f>
        <v>-7484</v>
      </c>
    </row>
    <row r="74" spans="1:14" ht="38.25" customHeight="1">
      <c r="A74" s="633" t="s">
        <v>9</v>
      </c>
      <c r="B74" s="634"/>
      <c r="C74" s="634"/>
      <c r="D74" s="635"/>
      <c r="E74" s="222" t="s">
        <v>26</v>
      </c>
      <c r="F74" s="89">
        <v>0</v>
      </c>
      <c r="G74" s="605">
        <v>0</v>
      </c>
      <c r="H74" s="606"/>
      <c r="I74" s="89">
        <v>0</v>
      </c>
      <c r="J74" s="89">
        <v>0</v>
      </c>
      <c r="K74" s="89">
        <v>0</v>
      </c>
      <c r="L74" s="89">
        <v>0</v>
      </c>
      <c r="M74" s="89">
        <v>0</v>
      </c>
      <c r="N74" s="189">
        <f t="shared" si="8"/>
        <v>0</v>
      </c>
    </row>
    <row r="75" spans="1:14" ht="27" customHeight="1">
      <c r="A75" s="633" t="s">
        <v>10</v>
      </c>
      <c r="B75" s="634"/>
      <c r="C75" s="634"/>
      <c r="D75" s="635"/>
      <c r="E75" s="222" t="s">
        <v>27</v>
      </c>
      <c r="F75" s="89">
        <v>0</v>
      </c>
      <c r="G75" s="605">
        <v>0</v>
      </c>
      <c r="H75" s="606"/>
      <c r="I75" s="89">
        <v>0</v>
      </c>
      <c r="J75" s="89">
        <v>0</v>
      </c>
      <c r="K75" s="89">
        <v>0</v>
      </c>
      <c r="L75" s="89">
        <v>0</v>
      </c>
      <c r="M75" s="89">
        <v>0</v>
      </c>
      <c r="N75" s="189">
        <f t="shared" si="8"/>
        <v>0</v>
      </c>
    </row>
    <row r="76" spans="1:14" ht="25.5" customHeight="1">
      <c r="A76" s="633" t="s">
        <v>11</v>
      </c>
      <c r="B76" s="634"/>
      <c r="C76" s="634"/>
      <c r="D76" s="635"/>
      <c r="E76" s="222" t="s">
        <v>28</v>
      </c>
      <c r="F76" s="89">
        <v>0</v>
      </c>
      <c r="G76" s="605">
        <v>0</v>
      </c>
      <c r="H76" s="606"/>
      <c r="I76" s="89">
        <v>0</v>
      </c>
      <c r="J76" s="89">
        <v>0</v>
      </c>
      <c r="K76" s="89">
        <v>0</v>
      </c>
      <c r="L76" s="89">
        <v>0</v>
      </c>
      <c r="M76" s="89">
        <v>0</v>
      </c>
      <c r="N76" s="189">
        <f t="shared" si="8"/>
        <v>0</v>
      </c>
    </row>
    <row r="77" spans="1:15" ht="36.75" customHeight="1">
      <c r="A77" s="633" t="s">
        <v>13</v>
      </c>
      <c r="B77" s="634"/>
      <c r="C77" s="634"/>
      <c r="D77" s="635"/>
      <c r="E77" s="222" t="s">
        <v>29</v>
      </c>
      <c r="F77" s="89">
        <v>0</v>
      </c>
      <c r="G77" s="605">
        <v>0</v>
      </c>
      <c r="H77" s="606"/>
      <c r="I77" s="89">
        <v>0</v>
      </c>
      <c r="J77" s="89">
        <v>0</v>
      </c>
      <c r="K77" s="89">
        <v>0</v>
      </c>
      <c r="L77" s="89">
        <v>0</v>
      </c>
      <c r="M77" s="89">
        <v>0</v>
      </c>
      <c r="N77" s="189">
        <f t="shared" si="8"/>
        <v>0</v>
      </c>
      <c r="O77" s="192">
        <f>IF(OR(O78&gt;0,O79&gt;0,O80&gt;0,O83&gt;0,O84&gt;0,O85&gt;0),"ВНИМАНИЕ!","")</f>
      </c>
    </row>
    <row r="78" spans="1:15" ht="12.75" customHeight="1">
      <c r="A78" s="633" t="s">
        <v>3</v>
      </c>
      <c r="B78" s="634"/>
      <c r="C78" s="634"/>
      <c r="D78" s="635"/>
      <c r="E78" s="222" t="s">
        <v>30</v>
      </c>
      <c r="F78" s="89">
        <v>0</v>
      </c>
      <c r="G78" s="605">
        <v>0</v>
      </c>
      <c r="H78" s="606"/>
      <c r="I78" s="89">
        <v>0</v>
      </c>
      <c r="J78" s="89">
        <v>0</v>
      </c>
      <c r="K78" s="89">
        <v>0</v>
      </c>
      <c r="L78" s="89">
        <v>0</v>
      </c>
      <c r="M78" s="89">
        <v>0</v>
      </c>
      <c r="N78" s="189">
        <f t="shared" si="8"/>
        <v>0</v>
      </c>
      <c r="O78" s="193">
        <v>0</v>
      </c>
    </row>
    <row r="79" spans="1:15" ht="12.75" customHeight="1">
      <c r="A79" s="633"/>
      <c r="B79" s="634"/>
      <c r="C79" s="634"/>
      <c r="D79" s="635"/>
      <c r="E79" s="222" t="s">
        <v>31</v>
      </c>
      <c r="F79" s="89">
        <v>0</v>
      </c>
      <c r="G79" s="605">
        <v>0</v>
      </c>
      <c r="H79" s="606"/>
      <c r="I79" s="89">
        <v>0</v>
      </c>
      <c r="J79" s="89">
        <v>0</v>
      </c>
      <c r="K79" s="89">
        <v>0</v>
      </c>
      <c r="L79" s="89"/>
      <c r="M79" s="89"/>
      <c r="N79" s="189">
        <f t="shared" si="8"/>
        <v>0</v>
      </c>
      <c r="O79" s="193">
        <v>0</v>
      </c>
    </row>
    <row r="80" spans="1:15" ht="12.75" customHeight="1">
      <c r="A80" s="633"/>
      <c r="B80" s="634"/>
      <c r="C80" s="634"/>
      <c r="D80" s="635"/>
      <c r="E80" s="226" t="s">
        <v>32</v>
      </c>
      <c r="F80" s="89">
        <v>0</v>
      </c>
      <c r="G80" s="605">
        <v>0</v>
      </c>
      <c r="H80" s="606"/>
      <c r="I80" s="89">
        <v>0</v>
      </c>
      <c r="J80" s="89">
        <v>0</v>
      </c>
      <c r="K80" s="89">
        <v>0</v>
      </c>
      <c r="L80" s="89">
        <v>0</v>
      </c>
      <c r="M80" s="89">
        <v>0</v>
      </c>
      <c r="N80" s="189">
        <f t="shared" si="8"/>
        <v>0</v>
      </c>
      <c r="O80" s="193">
        <v>0</v>
      </c>
    </row>
    <row r="81" spans="1:15" ht="69" customHeight="1">
      <c r="A81" s="621" t="s">
        <v>340</v>
      </c>
      <c r="B81" s="642"/>
      <c r="C81" s="642"/>
      <c r="D81" s="622"/>
      <c r="E81" s="208" t="s">
        <v>291</v>
      </c>
      <c r="F81" s="208" t="s">
        <v>1190</v>
      </c>
      <c r="G81" s="621" t="s">
        <v>1191</v>
      </c>
      <c r="H81" s="622"/>
      <c r="I81" s="208" t="s">
        <v>1192</v>
      </c>
      <c r="J81" s="208" t="s">
        <v>1193</v>
      </c>
      <c r="K81" s="208" t="s">
        <v>1194</v>
      </c>
      <c r="L81" s="208" t="s">
        <v>1202</v>
      </c>
      <c r="M81" s="205" t="s">
        <v>1203</v>
      </c>
      <c r="N81" s="44" t="s">
        <v>1204</v>
      </c>
      <c r="O81" s="183"/>
    </row>
    <row r="82" spans="1:17" s="184" customFormat="1" ht="11.25" customHeight="1">
      <c r="A82" s="623">
        <v>1</v>
      </c>
      <c r="B82" s="629"/>
      <c r="C82" s="629"/>
      <c r="D82" s="624"/>
      <c r="E82" s="220">
        <v>2</v>
      </c>
      <c r="F82" s="62">
        <v>3</v>
      </c>
      <c r="G82" s="623">
        <v>4</v>
      </c>
      <c r="H82" s="624"/>
      <c r="I82" s="62">
        <v>5</v>
      </c>
      <c r="J82" s="62">
        <v>6</v>
      </c>
      <c r="K82" s="86">
        <v>7</v>
      </c>
      <c r="L82" s="86">
        <v>8</v>
      </c>
      <c r="M82" s="86">
        <v>9</v>
      </c>
      <c r="N82" s="86">
        <v>10</v>
      </c>
      <c r="P82" s="185"/>
      <c r="Q82" s="185"/>
    </row>
    <row r="83" spans="1:15" ht="12.75" customHeight="1">
      <c r="A83" s="639" t="s">
        <v>18</v>
      </c>
      <c r="B83" s="640"/>
      <c r="C83" s="640"/>
      <c r="D83" s="641"/>
      <c r="E83" s="222" t="s">
        <v>94</v>
      </c>
      <c r="F83" s="89">
        <v>0</v>
      </c>
      <c r="G83" s="605">
        <v>0</v>
      </c>
      <c r="H83" s="606"/>
      <c r="I83" s="89">
        <v>0</v>
      </c>
      <c r="J83" s="89">
        <v>0</v>
      </c>
      <c r="K83" s="89">
        <v>0</v>
      </c>
      <c r="L83" s="89">
        <v>0</v>
      </c>
      <c r="M83" s="89">
        <v>0</v>
      </c>
      <c r="N83" s="189">
        <f>SUM(F83:M83)</f>
        <v>0</v>
      </c>
      <c r="O83" s="193">
        <v>0</v>
      </c>
    </row>
    <row r="84" spans="1:15" ht="12.75" customHeight="1">
      <c r="A84" s="639" t="s">
        <v>19</v>
      </c>
      <c r="B84" s="640"/>
      <c r="C84" s="640"/>
      <c r="D84" s="641"/>
      <c r="E84" s="222" t="s">
        <v>95</v>
      </c>
      <c r="F84" s="89">
        <v>0</v>
      </c>
      <c r="G84" s="605">
        <v>0</v>
      </c>
      <c r="H84" s="606"/>
      <c r="I84" s="89">
        <v>0</v>
      </c>
      <c r="J84" s="89">
        <v>0</v>
      </c>
      <c r="K84" s="89">
        <v>0</v>
      </c>
      <c r="L84" s="89">
        <v>0</v>
      </c>
      <c r="M84" s="89">
        <v>0</v>
      </c>
      <c r="N84" s="189">
        <f>SUM(F84:M84)</f>
        <v>0</v>
      </c>
      <c r="O84" s="193">
        <v>0</v>
      </c>
    </row>
    <row r="85" spans="1:15" ht="12.75" customHeight="1">
      <c r="A85" s="639" t="s">
        <v>20</v>
      </c>
      <c r="B85" s="640"/>
      <c r="C85" s="640"/>
      <c r="D85" s="641"/>
      <c r="E85" s="222" t="s">
        <v>96</v>
      </c>
      <c r="F85" s="89">
        <v>0</v>
      </c>
      <c r="G85" s="605">
        <v>0</v>
      </c>
      <c r="H85" s="606"/>
      <c r="I85" s="89">
        <v>0</v>
      </c>
      <c r="J85" s="89">
        <v>0</v>
      </c>
      <c r="K85" s="89">
        <v>0</v>
      </c>
      <c r="L85" s="89">
        <v>0</v>
      </c>
      <c r="M85" s="89">
        <v>0</v>
      </c>
      <c r="N85" s="189">
        <f>SUM(F85:M85)</f>
        <v>0</v>
      </c>
      <c r="O85" s="193">
        <v>0</v>
      </c>
    </row>
    <row r="86" spans="1:23" ht="12.75" customHeight="1">
      <c r="A86" s="639" t="s">
        <v>21</v>
      </c>
      <c r="B86" s="640"/>
      <c r="C86" s="627">
        <f>Баланс!G12</f>
        <v>44926</v>
      </c>
      <c r="D86" s="628"/>
      <c r="E86" s="221" t="s">
        <v>97</v>
      </c>
      <c r="F86" s="104">
        <f>F56+F59+F70+F83+F84+F85</f>
        <v>3971</v>
      </c>
      <c r="G86" s="603">
        <f>G59+G70+G83+G84+G85-G56</f>
        <v>0</v>
      </c>
      <c r="H86" s="604"/>
      <c r="I86" s="104">
        <f>I59+I70+I83+I84+I85-I56</f>
        <v>0</v>
      </c>
      <c r="J86" s="104">
        <f>J56+J59+J70+J83+J84+J85</f>
        <v>23</v>
      </c>
      <c r="K86" s="104">
        <f>K56+K59+K70+K83+K84+K85</f>
        <v>7586</v>
      </c>
      <c r="L86" s="104">
        <f>L56+L59+L70+L83+L84+L85</f>
        <v>-1058</v>
      </c>
      <c r="M86" s="104">
        <f>M56+M59+M70+M83+M84+M85</f>
        <v>0</v>
      </c>
      <c r="N86" s="104">
        <f>N56+N59+N70+N83+N84+N85</f>
        <v>10522</v>
      </c>
      <c r="O86" s="193">
        <v>0</v>
      </c>
      <c r="R86" s="194"/>
      <c r="S86" s="194"/>
      <c r="T86" s="194"/>
      <c r="U86" s="194"/>
      <c r="V86" s="194"/>
      <c r="W86" s="194"/>
    </row>
    <row r="87" spans="1:14" ht="51" customHeight="1">
      <c r="A87" s="227"/>
      <c r="B87" s="227"/>
      <c r="C87" s="227"/>
      <c r="D87" s="227"/>
      <c r="E87" s="228"/>
      <c r="F87" s="229"/>
      <c r="G87" s="229"/>
      <c r="H87" s="229"/>
      <c r="I87" s="229"/>
      <c r="J87" s="229"/>
      <c r="K87" s="206"/>
      <c r="L87" s="206"/>
      <c r="M87" s="206"/>
      <c r="N87" s="206"/>
    </row>
    <row r="88" spans="1:14" s="197" customFormat="1" ht="9.75" customHeight="1">
      <c r="A88" s="646" t="s">
        <v>311</v>
      </c>
      <c r="B88" s="646"/>
      <c r="C88" s="646"/>
      <c r="D88" s="644"/>
      <c r="E88" s="644"/>
      <c r="F88" s="212"/>
      <c r="G88" s="212"/>
      <c r="H88" s="212"/>
      <c r="I88" s="212"/>
      <c r="J88" s="212"/>
      <c r="K88" s="212"/>
      <c r="L88" s="669" t="str">
        <f>Баланс!F107</f>
        <v>И.Н. Курак</v>
      </c>
      <c r="M88" s="669"/>
      <c r="N88" s="669"/>
    </row>
    <row r="89" spans="1:14" s="197" customFormat="1" ht="9.75" customHeight="1">
      <c r="A89" s="212"/>
      <c r="B89" s="212"/>
      <c r="C89" s="212"/>
      <c r="D89" s="645" t="s">
        <v>310</v>
      </c>
      <c r="E89" s="645"/>
      <c r="F89" s="212"/>
      <c r="G89" s="212"/>
      <c r="H89" s="212"/>
      <c r="I89" s="212"/>
      <c r="J89" s="212"/>
      <c r="K89" s="212"/>
      <c r="L89" s="668" t="s">
        <v>56</v>
      </c>
      <c r="M89" s="668"/>
      <c r="N89" s="668"/>
    </row>
    <row r="90" spans="1:14" s="197" customFormat="1" ht="9.75" customHeight="1">
      <c r="A90" s="646" t="s">
        <v>312</v>
      </c>
      <c r="B90" s="646"/>
      <c r="C90" s="646"/>
      <c r="D90" s="644"/>
      <c r="E90" s="644"/>
      <c r="F90" s="212"/>
      <c r="G90" s="212"/>
      <c r="H90" s="212"/>
      <c r="I90" s="212"/>
      <c r="J90" s="212"/>
      <c r="K90" s="212"/>
      <c r="L90" s="669" t="str">
        <f>Баланс!F110</f>
        <v>Т.Г. Кузичева</v>
      </c>
      <c r="M90" s="669"/>
      <c r="N90" s="669"/>
    </row>
    <row r="91" spans="1:14" s="197" customFormat="1" ht="9.75" customHeight="1">
      <c r="A91" s="212"/>
      <c r="B91" s="212"/>
      <c r="C91" s="212"/>
      <c r="D91" s="645" t="s">
        <v>310</v>
      </c>
      <c r="E91" s="645"/>
      <c r="F91" s="212"/>
      <c r="G91" s="212"/>
      <c r="H91" s="212"/>
      <c r="I91" s="212"/>
      <c r="J91" s="212"/>
      <c r="K91" s="212"/>
      <c r="L91" s="668" t="s">
        <v>56</v>
      </c>
      <c r="M91" s="668"/>
      <c r="N91" s="668"/>
    </row>
    <row r="92" spans="1:14" s="197" customFormat="1" ht="11.25" customHeight="1">
      <c r="A92" s="643" t="str">
        <f>IF(Баланс!A113="","",Баланс!A113)</f>
        <v>09.03.2023г.</v>
      </c>
      <c r="B92" s="643"/>
      <c r="C92" s="643"/>
      <c r="D92" s="643"/>
      <c r="E92" s="210"/>
      <c r="F92" s="214"/>
      <c r="G92" s="214"/>
      <c r="H92" s="214"/>
      <c r="I92" s="212"/>
      <c r="J92" s="212"/>
      <c r="K92" s="212"/>
      <c r="L92" s="212"/>
      <c r="M92" s="212"/>
      <c r="N92" s="212"/>
    </row>
    <row r="93" spans="1:14" ht="3" customHeight="1">
      <c r="A93" s="448"/>
      <c r="B93" s="448"/>
      <c r="C93" s="448"/>
      <c r="D93" s="448"/>
      <c r="E93" s="448"/>
      <c r="F93" s="448"/>
      <c r="G93" s="448"/>
      <c r="H93" s="448"/>
      <c r="I93" s="448"/>
      <c r="J93" s="448"/>
      <c r="K93" s="448"/>
      <c r="L93" s="448"/>
      <c r="M93" s="448"/>
      <c r="N93" s="448"/>
    </row>
  </sheetData>
  <sheetProtection sheet="1" objects="1" formatCells="0" formatColumns="0" formatRows="0" insertColumns="0" insertRows="0" insertHyperlinks="0" deleteColumns="0" deleteRows="0" sort="0" autoFilter="0" pivotTables="0"/>
  <mergeCells count="226">
    <mergeCell ref="A64:D64"/>
    <mergeCell ref="G29:H29"/>
    <mergeCell ref="G21:H21"/>
    <mergeCell ref="G66:H66"/>
    <mergeCell ref="G48:H48"/>
    <mergeCell ref="G63:H63"/>
    <mergeCell ref="G64:H64"/>
    <mergeCell ref="G65:H65"/>
    <mergeCell ref="G53:H53"/>
    <mergeCell ref="A63:D63"/>
    <mergeCell ref="E9:N9"/>
    <mergeCell ref="E10:N10"/>
    <mergeCell ref="G41:H41"/>
    <mergeCell ref="M24:M25"/>
    <mergeCell ref="L24:L25"/>
    <mergeCell ref="F56:F57"/>
    <mergeCell ref="G50:H50"/>
    <mergeCell ref="G51:H51"/>
    <mergeCell ref="J56:J57"/>
    <mergeCell ref="E11:N11"/>
    <mergeCell ref="P56:U56"/>
    <mergeCell ref="N56:N57"/>
    <mergeCell ref="M56:M57"/>
    <mergeCell ref="O17:R20"/>
    <mergeCell ref="J24:J25"/>
    <mergeCell ref="G24:H25"/>
    <mergeCell ref="L56:L57"/>
    <mergeCell ref="K56:K57"/>
    <mergeCell ref="I56:I57"/>
    <mergeCell ref="G17:H17"/>
    <mergeCell ref="G76:H76"/>
    <mergeCell ref="G77:H77"/>
    <mergeCell ref="G85:H85"/>
    <mergeCell ref="G86:H86"/>
    <mergeCell ref="G81:H81"/>
    <mergeCell ref="G16:H16"/>
    <mergeCell ref="G18:H18"/>
    <mergeCell ref="G19:H19"/>
    <mergeCell ref="G20:H20"/>
    <mergeCell ref="G39:H39"/>
    <mergeCell ref="N24:N25"/>
    <mergeCell ref="A60:D60"/>
    <mergeCell ref="L90:N90"/>
    <mergeCell ref="M71:M72"/>
    <mergeCell ref="N71:N72"/>
    <mergeCell ref="G84:H84"/>
    <mergeCell ref="G78:H78"/>
    <mergeCell ref="G79:H79"/>
    <mergeCell ref="G80:H80"/>
    <mergeCell ref="G75:H75"/>
    <mergeCell ref="L91:N91"/>
    <mergeCell ref="A88:C88"/>
    <mergeCell ref="D89:E89"/>
    <mergeCell ref="L88:N88"/>
    <mergeCell ref="D88:E88"/>
    <mergeCell ref="L89:N89"/>
    <mergeCell ref="A15:J15"/>
    <mergeCell ref="A16:D16"/>
    <mergeCell ref="I26:I27"/>
    <mergeCell ref="J26:J27"/>
    <mergeCell ref="B58:D58"/>
    <mergeCell ref="A20:D20"/>
    <mergeCell ref="A21:D21"/>
    <mergeCell ref="A40:D40"/>
    <mergeCell ref="A41:D41"/>
    <mergeCell ref="A35:D35"/>
    <mergeCell ref="A61:D61"/>
    <mergeCell ref="A17:D17"/>
    <mergeCell ref="A59:D59"/>
    <mergeCell ref="L1:N1"/>
    <mergeCell ref="I1:J1"/>
    <mergeCell ref="E8:N8"/>
    <mergeCell ref="A8:D8"/>
    <mergeCell ref="J6:K6"/>
    <mergeCell ref="A4:N4"/>
    <mergeCell ref="A5:N5"/>
    <mergeCell ref="L2:N2"/>
    <mergeCell ref="J3:N3"/>
    <mergeCell ref="E12:N12"/>
    <mergeCell ref="E13:N13"/>
    <mergeCell ref="E14:N14"/>
    <mergeCell ref="A12:D12"/>
    <mergeCell ref="A13:D13"/>
    <mergeCell ref="A14:D14"/>
    <mergeCell ref="A9:D9"/>
    <mergeCell ref="A10:D10"/>
    <mergeCell ref="A80:D80"/>
    <mergeCell ref="A26:D26"/>
    <mergeCell ref="A43:D43"/>
    <mergeCell ref="A27:D27"/>
    <mergeCell ref="A62:D62"/>
    <mergeCell ref="A42:D42"/>
    <mergeCell ref="A75:D75"/>
    <mergeCell ref="A32:D32"/>
    <mergeCell ref="A65:D65"/>
    <mergeCell ref="A33:D33"/>
    <mergeCell ref="A11:D11"/>
    <mergeCell ref="A25:D25"/>
    <mergeCell ref="A19:D19"/>
    <mergeCell ref="A22:D22"/>
    <mergeCell ref="A23:D23"/>
    <mergeCell ref="A49:D49"/>
    <mergeCell ref="A44:D44"/>
    <mergeCell ref="A28:D28"/>
    <mergeCell ref="A29:D29"/>
    <mergeCell ref="A34:D34"/>
    <mergeCell ref="A30:D30"/>
    <mergeCell ref="A31:D31"/>
    <mergeCell ref="A36:D36"/>
    <mergeCell ref="A37:D37"/>
    <mergeCell ref="A56:D56"/>
    <mergeCell ref="A45:D45"/>
    <mergeCell ref="A38:D38"/>
    <mergeCell ref="A39:D39"/>
    <mergeCell ref="A52:B52"/>
    <mergeCell ref="A50:D50"/>
    <mergeCell ref="A51:D51"/>
    <mergeCell ref="A46:D46"/>
    <mergeCell ref="A47:D47"/>
    <mergeCell ref="A48:D48"/>
    <mergeCell ref="A77:D77"/>
    <mergeCell ref="A53:B53"/>
    <mergeCell ref="C53:D53"/>
    <mergeCell ref="C52:D52"/>
    <mergeCell ref="A67:D67"/>
    <mergeCell ref="A76:D76"/>
    <mergeCell ref="A92:D92"/>
    <mergeCell ref="D90:E90"/>
    <mergeCell ref="D91:E91"/>
    <mergeCell ref="A90:C90"/>
    <mergeCell ref="A54:D54"/>
    <mergeCell ref="A55:D55"/>
    <mergeCell ref="A66:D66"/>
    <mergeCell ref="A73:D73"/>
    <mergeCell ref="A74:D74"/>
    <mergeCell ref="A72:D72"/>
    <mergeCell ref="A85:D85"/>
    <mergeCell ref="A86:B86"/>
    <mergeCell ref="A68:D68"/>
    <mergeCell ref="A69:D69"/>
    <mergeCell ref="A83:D83"/>
    <mergeCell ref="C86:D86"/>
    <mergeCell ref="A84:D84"/>
    <mergeCell ref="A70:D70"/>
    <mergeCell ref="A81:D81"/>
    <mergeCell ref="A79:D79"/>
    <mergeCell ref="G83:H83"/>
    <mergeCell ref="A18:B18"/>
    <mergeCell ref="C18:D18"/>
    <mergeCell ref="E22:E23"/>
    <mergeCell ref="F22:F23"/>
    <mergeCell ref="A82:D82"/>
    <mergeCell ref="G82:H82"/>
    <mergeCell ref="A57:D57"/>
    <mergeCell ref="A78:D78"/>
    <mergeCell ref="A71:D71"/>
    <mergeCell ref="E56:E57"/>
    <mergeCell ref="G33:H33"/>
    <mergeCell ref="G49:H49"/>
    <mergeCell ref="G46:H46"/>
    <mergeCell ref="G47:H47"/>
    <mergeCell ref="G43:H43"/>
    <mergeCell ref="G45:H45"/>
    <mergeCell ref="G44:H44"/>
    <mergeCell ref="G54:H54"/>
    <mergeCell ref="G55:H55"/>
    <mergeCell ref="G70:H70"/>
    <mergeCell ref="G73:H73"/>
    <mergeCell ref="G74:H74"/>
    <mergeCell ref="G40:H40"/>
    <mergeCell ref="G67:H67"/>
    <mergeCell ref="G58:H58"/>
    <mergeCell ref="G62:H62"/>
    <mergeCell ref="G68:H68"/>
    <mergeCell ref="G59:H59"/>
    <mergeCell ref="G56:H57"/>
    <mergeCell ref="E24:E25"/>
    <mergeCell ref="F71:F72"/>
    <mergeCell ref="G71:H72"/>
    <mergeCell ref="G30:H30"/>
    <mergeCell ref="G31:H31"/>
    <mergeCell ref="G28:H28"/>
    <mergeCell ref="G69:H69"/>
    <mergeCell ref="F60:F61"/>
    <mergeCell ref="G60:H61"/>
    <mergeCell ref="G42:H42"/>
    <mergeCell ref="M22:M23"/>
    <mergeCell ref="N22:N23"/>
    <mergeCell ref="J22:J23"/>
    <mergeCell ref="K22:K23"/>
    <mergeCell ref="L22:L23"/>
    <mergeCell ref="B24:D24"/>
    <mergeCell ref="I22:I23"/>
    <mergeCell ref="F24:F25"/>
    <mergeCell ref="I24:I25"/>
    <mergeCell ref="G22:H23"/>
    <mergeCell ref="K24:K25"/>
    <mergeCell ref="G52:H52"/>
    <mergeCell ref="G34:H34"/>
    <mergeCell ref="F26:F27"/>
    <mergeCell ref="G26:H27"/>
    <mergeCell ref="F37:F38"/>
    <mergeCell ref="G37:H38"/>
    <mergeCell ref="G35:H35"/>
    <mergeCell ref="G36:H36"/>
    <mergeCell ref="G32:H32"/>
    <mergeCell ref="K26:K27"/>
    <mergeCell ref="L26:L27"/>
    <mergeCell ref="M26:M27"/>
    <mergeCell ref="N26:N27"/>
    <mergeCell ref="M37:M38"/>
    <mergeCell ref="N37:N38"/>
    <mergeCell ref="I71:I72"/>
    <mergeCell ref="J71:J72"/>
    <mergeCell ref="K71:K72"/>
    <mergeCell ref="L71:L72"/>
    <mergeCell ref="K37:K38"/>
    <mergeCell ref="L37:L38"/>
    <mergeCell ref="M60:M61"/>
    <mergeCell ref="N60:N61"/>
    <mergeCell ref="I37:I38"/>
    <mergeCell ref="J37:J38"/>
    <mergeCell ref="I60:I61"/>
    <mergeCell ref="J60:J61"/>
    <mergeCell ref="K60:K61"/>
    <mergeCell ref="L60:L61"/>
  </mergeCells>
  <conditionalFormatting sqref="O56">
    <cfRule type="cellIs" priority="5" dxfId="4" operator="equal" stopIfTrue="1">
      <formula>"стр. 140 гр. 7 не равна стр. 450 гр. 4 Баланса!"</formula>
    </cfRule>
  </conditionalFormatting>
  <conditionalFormatting sqref="O57">
    <cfRule type="cellIs" priority="6" dxfId="4" operator="equal" stopIfTrue="1">
      <formula>"стр. 140 гр. 8 не равна стр. 460 гр. 4 Баланса!"</formula>
    </cfRule>
  </conditionalFormatting>
  <conditionalFormatting sqref="P57:U57">
    <cfRule type="cellIs" priority="8" dxfId="0" operator="equal" stopIfTrue="1">
      <formula>"стр. 140 гр.3 должна быть равна  стр. 410 гр. 4 Баланса"</formula>
    </cfRule>
  </conditionalFormatting>
  <conditionalFormatting sqref="O78">
    <cfRule type="cellIs" priority="9" dxfId="4" operator="equal" stopIfTrue="1">
      <formula>"стр. 200 гр. 3 не равна стр. 410 гр. 3 Баланса!"</formula>
    </cfRule>
  </conditionalFormatting>
  <conditionalFormatting sqref="O79">
    <cfRule type="cellIs" priority="10" dxfId="4" operator="equal" stopIfTrue="1">
      <formula>"стр. 200 гр. 4 не равна стр. 420 гр. 3 Баланса!"</formula>
    </cfRule>
  </conditionalFormatting>
  <conditionalFormatting sqref="O80">
    <cfRule type="cellIs" priority="11" dxfId="4" operator="equal" stopIfTrue="1">
      <formula>"стр. 200 гр. 5 не равна стр. 430 гр. 3 Баланса!"</formula>
    </cfRule>
  </conditionalFormatting>
  <conditionalFormatting sqref="O83">
    <cfRule type="cellIs" priority="12" dxfId="4" operator="equal" stopIfTrue="1">
      <formula>"стр. 200 гр. 6 не равна стр. 440 гр. 3 Баланса!"</formula>
    </cfRule>
  </conditionalFormatting>
  <conditionalFormatting sqref="O84">
    <cfRule type="cellIs" priority="13" dxfId="4" operator="equal" stopIfTrue="1">
      <formula>"стр. 200 гр. 7 не равна стр. 450 гр. 3 Баланса!"</formula>
    </cfRule>
  </conditionalFormatting>
  <conditionalFormatting sqref="O85">
    <cfRule type="cellIs" priority="14" dxfId="4" operator="equal" stopIfTrue="1">
      <formula>"стр. 200 гр. 8 не равна стр. 460 гр. 3 Баланса!"</formula>
    </cfRule>
  </conditionalFormatting>
  <conditionalFormatting sqref="O59">
    <cfRule type="cellIs" priority="15" dxfId="4" operator="equal" stopIfTrue="1">
      <formula>"стр. 200 гр. 9 не равна стр. 470 гр. 3 Баланса!"</formula>
    </cfRule>
  </conditionalFormatting>
  <conditionalFormatting sqref="O62">
    <cfRule type="cellIs" priority="16" dxfId="4" operator="equal" stopIfTrue="1">
      <formula>"разность стр.152 гр. 7 и стр. 162 гр. 7 не равна стр. 220 гр.3 Приложения2!"</formula>
    </cfRule>
  </conditionalFormatting>
  <conditionalFormatting sqref="O63">
    <cfRule type="cellIs" priority="17" dxfId="4" operator="equal" stopIfTrue="1">
      <formula>"разность стр.153 гр. 10 и стр. 163 гр. 10  не равна стр. 230 гр.3 Приложения2!"</formula>
    </cfRule>
  </conditionalFormatting>
  <conditionalFormatting sqref="O86">
    <cfRule type="cellIs" priority="18" dxfId="4" operator="equal" stopIfTrue="1">
      <formula>"стр. 200 гр. 9 не равна стр. 470 гр. 3 Баланса! (в промежуточной отчетности)"</formula>
    </cfRule>
  </conditionalFormatting>
  <conditionalFormatting sqref="O52">
    <cfRule type="cellIs" priority="1" dxfId="4" operator="equal" stopIfTrue="1">
      <formula>"стр. 140 гр. 3 не равна стр. 410 гр. 4 Баланса!"</formula>
    </cfRule>
  </conditionalFormatting>
  <conditionalFormatting sqref="O53">
    <cfRule type="cellIs" priority="2" dxfId="4" operator="equal" stopIfTrue="1">
      <formula>"стр. 140 гр. 4 не равна стр. 420 гр. 4 Баланса!"</formula>
    </cfRule>
  </conditionalFormatting>
  <conditionalFormatting sqref="O54">
    <cfRule type="cellIs" priority="3" dxfId="4" operator="equal" stopIfTrue="1">
      <formula>"стр.140 гр. 5 не равна стр. 430 гр. 4 Баланса!"</formula>
    </cfRule>
  </conditionalFormatting>
  <conditionalFormatting sqref="O55 O21">
    <cfRule type="cellIs" priority="4" dxfId="4" operator="equal" stopIfTrue="1">
      <formula>"стр. 140 гр. 6 не равна стр. 440 гр. 4 Баланса!"</formula>
    </cfRule>
  </conditionalFormatting>
  <conditionalFormatting sqref="F50">
    <cfRule type="cellIs" priority="7" dxfId="0" operator="notEqual" stopIfTrue="1">
      <formula>#REF!+#REF!+#REF!+#REF!+#REF!</formula>
    </cfRule>
  </conditionalFormatting>
  <conditionalFormatting sqref="O28">
    <cfRule type="cellIs" priority="19" dxfId="4" operator="equal" stopIfTrue="1">
      <formula>"разность стр.052 гр. 7 и стр. 062 гр. 7 не равна стр. 220 гр.4 Приложения2!"</formula>
    </cfRule>
  </conditionalFormatting>
  <conditionalFormatting sqref="O29">
    <cfRule type="cellIs" priority="20" dxfId="4" operator="equal" stopIfTrue="1">
      <formula>"разность стр.053 гр. 10 и стр. 063 гр. 10  не равна стр. 230 гр.4 Приложения2!"</formula>
    </cfRule>
  </conditionalFormatting>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5" r:id="rId3"/>
  <rowBreaks count="1" manualBreakCount="1">
    <brk id="80" max="13" man="1"/>
  </rowBreaks>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89"/>
  <sheetViews>
    <sheetView zoomScaleSheetLayoutView="100" zoomScalePageLayoutView="0" workbookViewId="0" topLeftCell="A28">
      <selection activeCell="K73" sqref="K73:N73"/>
    </sheetView>
  </sheetViews>
  <sheetFormatPr defaultColWidth="9.00390625" defaultRowHeight="11.25" customHeight="1"/>
  <cols>
    <col min="1" max="1" width="15.375" style="2" customWidth="1"/>
    <col min="2" max="2" width="3.00390625" style="2" customWidth="1"/>
    <col min="3" max="3" width="11.875" style="2" customWidth="1"/>
    <col min="4" max="4" width="6.875" style="2" customWidth="1"/>
    <col min="5" max="5" width="6.25390625" style="2" customWidth="1"/>
    <col min="6" max="6" width="7.125" style="2" customWidth="1"/>
    <col min="7" max="7" width="2.75390625" style="2" customWidth="1"/>
    <col min="8" max="8" width="7.75390625" style="2" customWidth="1"/>
    <col min="9" max="9" width="1.75390625" style="2" customWidth="1"/>
    <col min="10" max="10" width="7.875" style="2" customWidth="1"/>
    <col min="11" max="11" width="3.00390625" style="2" customWidth="1"/>
    <col min="12" max="12" width="7.125" style="2" customWidth="1"/>
    <col min="13" max="13" width="1.75390625" style="2" customWidth="1"/>
    <col min="14" max="14" width="9.00390625" style="2" customWidth="1"/>
    <col min="15" max="15" width="38.625" style="2" customWidth="1"/>
    <col min="16" max="16" width="18.875" style="2" customWidth="1"/>
    <col min="17" max="18" width="4.75390625" style="2" customWidth="1"/>
    <col min="19" max="16384" width="9.125" style="2" customWidth="1"/>
  </cols>
  <sheetData>
    <row r="1" spans="1:14" s="10" customFormat="1" ht="11.25" customHeight="1">
      <c r="A1" s="11"/>
      <c r="B1" s="11"/>
      <c r="C1" s="11"/>
      <c r="D1" s="11"/>
      <c r="E1" s="11"/>
      <c r="F1" s="11"/>
      <c r="G1" s="11"/>
      <c r="H1" s="11"/>
      <c r="I1" s="11"/>
      <c r="J1" s="534" t="s">
        <v>350</v>
      </c>
      <c r="K1" s="534"/>
      <c r="L1" s="534"/>
      <c r="M1" s="534"/>
      <c r="N1" s="534"/>
    </row>
    <row r="2" spans="1:14" s="10" customFormat="1" ht="22.5" customHeight="1">
      <c r="A2" s="11"/>
      <c r="B2" s="11"/>
      <c r="C2" s="11"/>
      <c r="D2" s="11"/>
      <c r="E2" s="11"/>
      <c r="F2" s="11"/>
      <c r="G2" s="11"/>
      <c r="H2" s="528" t="s">
        <v>946</v>
      </c>
      <c r="I2" s="528"/>
      <c r="J2" s="528"/>
      <c r="K2" s="528"/>
      <c r="L2" s="528"/>
      <c r="M2" s="528"/>
      <c r="N2" s="528"/>
    </row>
    <row r="3" spans="1:14" s="10" customFormat="1" ht="11.25" customHeight="1">
      <c r="A3" s="11"/>
      <c r="B3" s="11"/>
      <c r="C3" s="11"/>
      <c r="D3" s="11"/>
      <c r="E3" s="11"/>
      <c r="F3" s="11"/>
      <c r="G3" s="11"/>
      <c r="H3" s="11"/>
      <c r="I3" s="11"/>
      <c r="J3" s="712" t="s">
        <v>947</v>
      </c>
      <c r="K3" s="508"/>
      <c r="L3" s="508"/>
      <c r="M3" s="508"/>
      <c r="N3" s="508"/>
    </row>
    <row r="4" spans="1:14" s="10" customFormat="1" ht="3" customHeight="1">
      <c r="A4" s="11"/>
      <c r="B4" s="11"/>
      <c r="C4" s="11"/>
      <c r="D4" s="11"/>
      <c r="E4" s="11"/>
      <c r="F4" s="11"/>
      <c r="G4" s="11"/>
      <c r="H4" s="11"/>
      <c r="I4" s="11"/>
      <c r="J4" s="11"/>
      <c r="K4" s="11"/>
      <c r="L4" s="11"/>
      <c r="M4" s="11"/>
      <c r="N4" s="11"/>
    </row>
    <row r="5" spans="1:14" s="10" customFormat="1" ht="12.75" customHeight="1">
      <c r="A5" s="510" t="s">
        <v>313</v>
      </c>
      <c r="B5" s="510"/>
      <c r="C5" s="510"/>
      <c r="D5" s="510"/>
      <c r="E5" s="510"/>
      <c r="F5" s="510"/>
      <c r="G5" s="510"/>
      <c r="H5" s="510"/>
      <c r="I5" s="510"/>
      <c r="J5" s="510"/>
      <c r="K5" s="510"/>
      <c r="L5" s="510"/>
      <c r="M5" s="510"/>
      <c r="N5" s="510"/>
    </row>
    <row r="6" spans="1:14" s="10" customFormat="1" ht="12.75" customHeight="1">
      <c r="A6" s="510" t="s">
        <v>104</v>
      </c>
      <c r="B6" s="510"/>
      <c r="C6" s="510"/>
      <c r="D6" s="510"/>
      <c r="E6" s="510"/>
      <c r="F6" s="510"/>
      <c r="G6" s="510"/>
      <c r="H6" s="510"/>
      <c r="I6" s="510"/>
      <c r="J6" s="510"/>
      <c r="K6" s="510"/>
      <c r="L6" s="510"/>
      <c r="M6" s="510"/>
      <c r="N6" s="510"/>
    </row>
    <row r="7" spans="1:14" s="10" customFormat="1" ht="15" customHeight="1">
      <c r="A7" s="11"/>
      <c r="B7" s="11"/>
      <c r="C7" s="118" t="s">
        <v>103</v>
      </c>
      <c r="D7" s="129" t="str">
        <f>'Прил.2'!D7</f>
        <v>январь</v>
      </c>
      <c r="E7" s="129" t="s">
        <v>549</v>
      </c>
      <c r="F7" s="129" t="str">
        <f>'Прил.2'!F7</f>
        <v>декабрь</v>
      </c>
      <c r="G7" s="713">
        <f>Баланс!G12</f>
        <v>44926</v>
      </c>
      <c r="H7" s="713"/>
      <c r="I7" s="713"/>
      <c r="J7" s="11"/>
      <c r="K7" s="11"/>
      <c r="L7" s="11"/>
      <c r="M7" s="11"/>
      <c r="N7" s="11"/>
    </row>
    <row r="8" spans="1:14" s="10" customFormat="1" ht="13.5" customHeight="1">
      <c r="A8" s="4"/>
      <c r="B8" s="11"/>
      <c r="C8" s="11"/>
      <c r="D8" s="11"/>
      <c r="E8" s="11"/>
      <c r="F8" s="11"/>
      <c r="G8" s="11"/>
      <c r="H8" s="11"/>
      <c r="I8" s="11"/>
      <c r="J8" s="11"/>
      <c r="K8" s="11"/>
      <c r="L8" s="11"/>
      <c r="M8" s="11"/>
      <c r="N8" s="11"/>
    </row>
    <row r="9" spans="1:14" s="10" customFormat="1" ht="15" customHeight="1">
      <c r="A9" s="471" t="s">
        <v>323</v>
      </c>
      <c r="B9" s="472"/>
      <c r="C9" s="472"/>
      <c r="D9" s="107"/>
      <c r="E9" s="579" t="str">
        <f>Баланс!D21</f>
        <v>ОАО "Белремстройсвязь"</v>
      </c>
      <c r="F9" s="580"/>
      <c r="G9" s="580"/>
      <c r="H9" s="580"/>
      <c r="I9" s="580"/>
      <c r="J9" s="580"/>
      <c r="K9" s="580"/>
      <c r="L9" s="580"/>
      <c r="M9" s="580"/>
      <c r="N9" s="581"/>
    </row>
    <row r="10" spans="1:14" s="10" customFormat="1" ht="15" customHeight="1">
      <c r="A10" s="471" t="s">
        <v>314</v>
      </c>
      <c r="B10" s="472"/>
      <c r="C10" s="472"/>
      <c r="D10" s="107"/>
      <c r="E10" s="579">
        <f>Баланс!D22</f>
        <v>100347020</v>
      </c>
      <c r="F10" s="580"/>
      <c r="G10" s="580"/>
      <c r="H10" s="580"/>
      <c r="I10" s="580"/>
      <c r="J10" s="580"/>
      <c r="K10" s="580"/>
      <c r="L10" s="580"/>
      <c r="M10" s="580"/>
      <c r="N10" s="581"/>
    </row>
    <row r="11" spans="1:14" s="10" customFormat="1" ht="15" customHeight="1">
      <c r="A11" s="471" t="s">
        <v>1164</v>
      </c>
      <c r="B11" s="472"/>
      <c r="C11" s="472"/>
      <c r="D11" s="107"/>
      <c r="E11" s="579" t="str">
        <f>Баланс!D23</f>
        <v>Строительство</v>
      </c>
      <c r="F11" s="580"/>
      <c r="G11" s="580"/>
      <c r="H11" s="580"/>
      <c r="I11" s="580"/>
      <c r="J11" s="580"/>
      <c r="K11" s="580"/>
      <c r="L11" s="580"/>
      <c r="M11" s="580"/>
      <c r="N11" s="581"/>
    </row>
    <row r="12" spans="1:14" s="10" customFormat="1" ht="15" customHeight="1">
      <c r="A12" s="471" t="s">
        <v>315</v>
      </c>
      <c r="B12" s="472"/>
      <c r="C12" s="472"/>
      <c r="D12" s="107"/>
      <c r="E12" s="579" t="str">
        <f>Баланс!D24</f>
        <v>Открытое акционерное общество</v>
      </c>
      <c r="F12" s="580"/>
      <c r="G12" s="580"/>
      <c r="H12" s="580"/>
      <c r="I12" s="580"/>
      <c r="J12" s="580"/>
      <c r="K12" s="580"/>
      <c r="L12" s="580"/>
      <c r="M12" s="580"/>
      <c r="N12" s="581"/>
    </row>
    <row r="13" spans="1:14" s="10" customFormat="1" ht="15" customHeight="1">
      <c r="A13" s="471" t="s">
        <v>316</v>
      </c>
      <c r="B13" s="472"/>
      <c r="C13" s="472"/>
      <c r="D13" s="107"/>
      <c r="E13" s="579" t="str">
        <f>Баланс!D25</f>
        <v>Министерство связи  и информатизации РБ</v>
      </c>
      <c r="F13" s="580"/>
      <c r="G13" s="580"/>
      <c r="H13" s="580"/>
      <c r="I13" s="580"/>
      <c r="J13" s="580"/>
      <c r="K13" s="580"/>
      <c r="L13" s="580"/>
      <c r="M13" s="580"/>
      <c r="N13" s="581"/>
    </row>
    <row r="14" spans="1:14" s="10" customFormat="1" ht="15" customHeight="1">
      <c r="A14" s="471" t="s">
        <v>317</v>
      </c>
      <c r="B14" s="472"/>
      <c r="C14" s="472"/>
      <c r="D14" s="107"/>
      <c r="E14" s="579" t="str">
        <f>Баланс!D26</f>
        <v>тыс.руб.</v>
      </c>
      <c r="F14" s="580"/>
      <c r="G14" s="580"/>
      <c r="H14" s="580"/>
      <c r="I14" s="580"/>
      <c r="J14" s="580"/>
      <c r="K14" s="580"/>
      <c r="L14" s="580"/>
      <c r="M14" s="580"/>
      <c r="N14" s="581"/>
    </row>
    <row r="15" spans="1:14" s="10" customFormat="1" ht="15" customHeight="1">
      <c r="A15" s="471" t="s">
        <v>324</v>
      </c>
      <c r="B15" s="472"/>
      <c r="C15" s="472"/>
      <c r="D15" s="107"/>
      <c r="E15" s="579" t="str">
        <f>Баланс!D27</f>
        <v>220049,г.Минск,пер.Чайковского,3</v>
      </c>
      <c r="F15" s="580"/>
      <c r="G15" s="580"/>
      <c r="H15" s="580"/>
      <c r="I15" s="580"/>
      <c r="J15" s="580"/>
      <c r="K15" s="580"/>
      <c r="L15" s="580"/>
      <c r="M15" s="580"/>
      <c r="N15" s="581"/>
    </row>
    <row r="16" spans="1:17" s="10" customFormat="1" ht="11.25" customHeight="1">
      <c r="A16" s="4"/>
      <c r="B16" s="4"/>
      <c r="C16" s="4"/>
      <c r="D16" s="4"/>
      <c r="E16" s="4"/>
      <c r="F16" s="4"/>
      <c r="G16" s="4"/>
      <c r="H16" s="4"/>
      <c r="I16" s="4"/>
      <c r="J16" s="11"/>
      <c r="K16" s="11"/>
      <c r="L16" s="11"/>
      <c r="M16" s="11"/>
      <c r="N16" s="11"/>
      <c r="O16" s="714" t="s">
        <v>414</v>
      </c>
      <c r="P16" s="714"/>
      <c r="Q16" s="714"/>
    </row>
    <row r="17" spans="1:17" s="10" customFormat="1" ht="15" customHeight="1">
      <c r="A17" s="573" t="s">
        <v>340</v>
      </c>
      <c r="B17" s="574"/>
      <c r="C17" s="574"/>
      <c r="D17" s="574"/>
      <c r="E17" s="575"/>
      <c r="F17" s="699" t="s">
        <v>291</v>
      </c>
      <c r="G17" s="130" t="s">
        <v>567</v>
      </c>
      <c r="H17" s="131" t="str">
        <f>D7</f>
        <v>январь</v>
      </c>
      <c r="I17" s="132" t="s">
        <v>549</v>
      </c>
      <c r="J17" s="131" t="str">
        <f>F7</f>
        <v>декабрь</v>
      </c>
      <c r="K17" s="130" t="s">
        <v>567</v>
      </c>
      <c r="L17" s="131" t="str">
        <f>D7</f>
        <v>январь</v>
      </c>
      <c r="M17" s="131" t="s">
        <v>549</v>
      </c>
      <c r="N17" s="133" t="str">
        <f>F7</f>
        <v>декабрь</v>
      </c>
      <c r="O17" s="714"/>
      <c r="P17" s="714"/>
      <c r="Q17" s="714"/>
    </row>
    <row r="18" spans="1:17" ht="15" customHeight="1">
      <c r="A18" s="576"/>
      <c r="B18" s="577"/>
      <c r="C18" s="577"/>
      <c r="D18" s="577"/>
      <c r="E18" s="578"/>
      <c r="F18" s="700"/>
      <c r="G18" s="708">
        <f>G7</f>
        <v>44926</v>
      </c>
      <c r="H18" s="711"/>
      <c r="I18" s="711"/>
      <c r="J18" s="711"/>
      <c r="K18" s="708">
        <f>DATE(YEAR(G18),MONTH(0),DAY(0))</f>
        <v>44561</v>
      </c>
      <c r="L18" s="709"/>
      <c r="M18" s="709"/>
      <c r="N18" s="710"/>
      <c r="O18" s="714"/>
      <c r="P18" s="714"/>
      <c r="Q18" s="714"/>
    </row>
    <row r="19" spans="1:14" ht="11.25" customHeight="1">
      <c r="A19" s="495">
        <v>1</v>
      </c>
      <c r="B19" s="496"/>
      <c r="C19" s="496"/>
      <c r="D19" s="496"/>
      <c r="E19" s="497"/>
      <c r="F19" s="14">
        <v>2</v>
      </c>
      <c r="G19" s="576">
        <v>3</v>
      </c>
      <c r="H19" s="577"/>
      <c r="I19" s="577"/>
      <c r="J19" s="577"/>
      <c r="K19" s="562">
        <v>4</v>
      </c>
      <c r="L19" s="563"/>
      <c r="M19" s="563"/>
      <c r="N19" s="564"/>
    </row>
    <row r="20" spans="1:14" s="29" customFormat="1" ht="15" customHeight="1">
      <c r="A20" s="479" t="s">
        <v>356</v>
      </c>
      <c r="B20" s="480"/>
      <c r="C20" s="480"/>
      <c r="D20" s="480"/>
      <c r="E20" s="480"/>
      <c r="F20" s="480"/>
      <c r="G20" s="480"/>
      <c r="H20" s="480"/>
      <c r="I20" s="480"/>
      <c r="J20" s="480"/>
      <c r="K20" s="480"/>
      <c r="L20" s="480"/>
      <c r="M20" s="480"/>
      <c r="N20" s="481"/>
    </row>
    <row r="21" spans="1:14" s="29" customFormat="1" ht="15" customHeight="1">
      <c r="A21" s="697" t="s">
        <v>351</v>
      </c>
      <c r="B21" s="697"/>
      <c r="C21" s="697"/>
      <c r="D21" s="697"/>
      <c r="E21" s="697"/>
      <c r="F21" s="28" t="s">
        <v>330</v>
      </c>
      <c r="G21" s="559">
        <f>SUM(G22:J26)</f>
        <v>27253</v>
      </c>
      <c r="H21" s="560"/>
      <c r="I21" s="560"/>
      <c r="J21" s="561"/>
      <c r="K21" s="559">
        <f>SUM(K22:N26)</f>
        <v>27464</v>
      </c>
      <c r="L21" s="560"/>
      <c r="M21" s="560"/>
      <c r="N21" s="561"/>
    </row>
    <row r="22" spans="1:14" s="29" customFormat="1" ht="15" customHeight="1">
      <c r="A22" s="705" t="s">
        <v>269</v>
      </c>
      <c r="B22" s="705"/>
      <c r="C22" s="705"/>
      <c r="D22" s="705"/>
      <c r="E22" s="705"/>
      <c r="F22" s="32"/>
      <c r="G22" s="570"/>
      <c r="H22" s="571"/>
      <c r="I22" s="571"/>
      <c r="J22" s="572"/>
      <c r="K22" s="570"/>
      <c r="L22" s="571"/>
      <c r="M22" s="571"/>
      <c r="N22" s="572"/>
    </row>
    <row r="23" spans="1:14" s="29" customFormat="1" ht="27" customHeight="1">
      <c r="A23" s="706" t="s">
        <v>359</v>
      </c>
      <c r="B23" s="706"/>
      <c r="C23" s="706"/>
      <c r="D23" s="706"/>
      <c r="E23" s="706"/>
      <c r="F23" s="33" t="s">
        <v>108</v>
      </c>
      <c r="G23" s="567">
        <v>26033</v>
      </c>
      <c r="H23" s="568"/>
      <c r="I23" s="568"/>
      <c r="J23" s="569"/>
      <c r="K23" s="567">
        <v>26368</v>
      </c>
      <c r="L23" s="568"/>
      <c r="M23" s="568"/>
      <c r="N23" s="569"/>
    </row>
    <row r="24" spans="1:14" s="29" customFormat="1" ht="15" customHeight="1">
      <c r="A24" s="698" t="s">
        <v>360</v>
      </c>
      <c r="B24" s="698"/>
      <c r="C24" s="698"/>
      <c r="D24" s="698"/>
      <c r="E24" s="698"/>
      <c r="F24" s="28" t="s">
        <v>109</v>
      </c>
      <c r="G24" s="556">
        <v>118</v>
      </c>
      <c r="H24" s="557"/>
      <c r="I24" s="557"/>
      <c r="J24" s="558"/>
      <c r="K24" s="556">
        <v>222</v>
      </c>
      <c r="L24" s="557"/>
      <c r="M24" s="557"/>
      <c r="N24" s="558"/>
    </row>
    <row r="25" spans="1:14" s="29" customFormat="1" ht="15" customHeight="1">
      <c r="A25" s="698" t="s">
        <v>361</v>
      </c>
      <c r="B25" s="698"/>
      <c r="C25" s="698"/>
      <c r="D25" s="698"/>
      <c r="E25" s="698"/>
      <c r="F25" s="28" t="s">
        <v>110</v>
      </c>
      <c r="G25" s="556">
        <v>0</v>
      </c>
      <c r="H25" s="557"/>
      <c r="I25" s="557"/>
      <c r="J25" s="558"/>
      <c r="K25" s="556">
        <v>0</v>
      </c>
      <c r="L25" s="557"/>
      <c r="M25" s="557"/>
      <c r="N25" s="558"/>
    </row>
    <row r="26" spans="1:14" s="29" customFormat="1" ht="15" customHeight="1">
      <c r="A26" s="698" t="s">
        <v>352</v>
      </c>
      <c r="B26" s="698"/>
      <c r="C26" s="698"/>
      <c r="D26" s="698"/>
      <c r="E26" s="698"/>
      <c r="F26" s="28" t="s">
        <v>111</v>
      </c>
      <c r="G26" s="556">
        <v>1102</v>
      </c>
      <c r="H26" s="557"/>
      <c r="I26" s="557"/>
      <c r="J26" s="558"/>
      <c r="K26" s="556">
        <v>874</v>
      </c>
      <c r="L26" s="557"/>
      <c r="M26" s="557"/>
      <c r="N26" s="558"/>
    </row>
    <row r="27" spans="1:14" s="29" customFormat="1" ht="15" customHeight="1">
      <c r="A27" s="697" t="s">
        <v>353</v>
      </c>
      <c r="B27" s="697"/>
      <c r="C27" s="697"/>
      <c r="D27" s="697"/>
      <c r="E27" s="697"/>
      <c r="F27" s="28" t="s">
        <v>331</v>
      </c>
      <c r="G27" s="545">
        <f>SUM(G28:J32)</f>
        <v>26201</v>
      </c>
      <c r="H27" s="546"/>
      <c r="I27" s="546"/>
      <c r="J27" s="547"/>
      <c r="K27" s="545">
        <f>SUM(K28:N32)</f>
        <v>28169</v>
      </c>
      <c r="L27" s="546"/>
      <c r="M27" s="546"/>
      <c r="N27" s="547"/>
    </row>
    <row r="28" spans="1:14" s="29" customFormat="1" ht="15" customHeight="1">
      <c r="A28" s="705" t="s">
        <v>269</v>
      </c>
      <c r="B28" s="705"/>
      <c r="C28" s="705"/>
      <c r="D28" s="705"/>
      <c r="E28" s="705"/>
      <c r="F28" s="34"/>
      <c r="G28" s="548"/>
      <c r="H28" s="549"/>
      <c r="I28" s="549"/>
      <c r="J28" s="550"/>
      <c r="K28" s="548"/>
      <c r="L28" s="549"/>
      <c r="M28" s="549"/>
      <c r="N28" s="550"/>
    </row>
    <row r="29" spans="1:14" s="29" customFormat="1" ht="15" customHeight="1">
      <c r="A29" s="706" t="s">
        <v>412</v>
      </c>
      <c r="B29" s="706"/>
      <c r="C29" s="706"/>
      <c r="D29" s="706"/>
      <c r="E29" s="706"/>
      <c r="F29" s="111" t="s">
        <v>112</v>
      </c>
      <c r="G29" s="551">
        <v>14118</v>
      </c>
      <c r="H29" s="552"/>
      <c r="I29" s="552"/>
      <c r="J29" s="553"/>
      <c r="K29" s="551">
        <v>16275</v>
      </c>
      <c r="L29" s="552"/>
      <c r="M29" s="552"/>
      <c r="N29" s="553"/>
    </row>
    <row r="30" spans="1:14" s="29" customFormat="1" ht="15" customHeight="1">
      <c r="A30" s="698" t="s">
        <v>355</v>
      </c>
      <c r="B30" s="698"/>
      <c r="C30" s="698"/>
      <c r="D30" s="698"/>
      <c r="E30" s="698"/>
      <c r="F30" s="28" t="s">
        <v>113</v>
      </c>
      <c r="G30" s="535">
        <v>5397</v>
      </c>
      <c r="H30" s="536"/>
      <c r="I30" s="536"/>
      <c r="J30" s="537"/>
      <c r="K30" s="535">
        <v>5526</v>
      </c>
      <c r="L30" s="536"/>
      <c r="M30" s="536"/>
      <c r="N30" s="537"/>
    </row>
    <row r="31" spans="1:14" s="29" customFormat="1" ht="15" customHeight="1">
      <c r="A31" s="698" t="s">
        <v>413</v>
      </c>
      <c r="B31" s="698"/>
      <c r="C31" s="698"/>
      <c r="D31" s="698"/>
      <c r="E31" s="698"/>
      <c r="F31" s="28" t="s">
        <v>114</v>
      </c>
      <c r="G31" s="535">
        <v>3347</v>
      </c>
      <c r="H31" s="536"/>
      <c r="I31" s="536"/>
      <c r="J31" s="537"/>
      <c r="K31" s="535">
        <v>3527</v>
      </c>
      <c r="L31" s="536"/>
      <c r="M31" s="536"/>
      <c r="N31" s="537"/>
    </row>
    <row r="32" spans="1:14" s="29" customFormat="1" ht="15" customHeight="1">
      <c r="A32" s="698" t="s">
        <v>105</v>
      </c>
      <c r="B32" s="698"/>
      <c r="C32" s="698"/>
      <c r="D32" s="698"/>
      <c r="E32" s="698"/>
      <c r="F32" s="28" t="s">
        <v>115</v>
      </c>
      <c r="G32" s="535">
        <v>3339</v>
      </c>
      <c r="H32" s="536"/>
      <c r="I32" s="536"/>
      <c r="J32" s="537"/>
      <c r="K32" s="535">
        <v>2841</v>
      </c>
      <c r="L32" s="536"/>
      <c r="M32" s="536"/>
      <c r="N32" s="537"/>
    </row>
    <row r="33" spans="1:18" s="29" customFormat="1" ht="27" customHeight="1">
      <c r="A33" s="697" t="s">
        <v>956</v>
      </c>
      <c r="B33" s="697"/>
      <c r="C33" s="697"/>
      <c r="D33" s="697"/>
      <c r="E33" s="697"/>
      <c r="F33" s="28" t="s">
        <v>332</v>
      </c>
      <c r="G33" s="559">
        <f>G21-G27</f>
        <v>1052</v>
      </c>
      <c r="H33" s="560"/>
      <c r="I33" s="560"/>
      <c r="J33" s="561"/>
      <c r="K33" s="559">
        <f>K21-K27</f>
        <v>-705</v>
      </c>
      <c r="L33" s="560"/>
      <c r="M33" s="560"/>
      <c r="N33" s="561"/>
      <c r="O33" s="30" t="str">
        <f>CONCATENATE("(",Q33,")")</f>
        <v>(1052)</v>
      </c>
      <c r="P33" s="30" t="str">
        <f>CONCATENATE("(",R33,")")</f>
        <v>(705)</v>
      </c>
      <c r="Q33" s="30">
        <f>ABS(G21-G27)</f>
        <v>1052</v>
      </c>
      <c r="R33" s="30">
        <f>ABS(K21-K27)</f>
        <v>705</v>
      </c>
    </row>
    <row r="34" spans="1:18" s="29" customFormat="1" ht="15" customHeight="1">
      <c r="A34" s="479" t="s">
        <v>106</v>
      </c>
      <c r="B34" s="480"/>
      <c r="C34" s="480"/>
      <c r="D34" s="480"/>
      <c r="E34" s="480"/>
      <c r="F34" s="480"/>
      <c r="G34" s="480"/>
      <c r="H34" s="480"/>
      <c r="I34" s="480"/>
      <c r="J34" s="480"/>
      <c r="K34" s="480"/>
      <c r="L34" s="480"/>
      <c r="M34" s="480"/>
      <c r="N34" s="481"/>
      <c r="O34" s="31"/>
      <c r="P34" s="31"/>
      <c r="Q34" s="31"/>
      <c r="R34" s="31"/>
    </row>
    <row r="35" spans="1:14" s="29" customFormat="1" ht="15" customHeight="1">
      <c r="A35" s="697" t="s">
        <v>351</v>
      </c>
      <c r="B35" s="697"/>
      <c r="C35" s="697"/>
      <c r="D35" s="697"/>
      <c r="E35" s="697"/>
      <c r="F35" s="28" t="s">
        <v>333</v>
      </c>
      <c r="G35" s="559">
        <f>SUM(G36:J41)</f>
        <v>0</v>
      </c>
      <c r="H35" s="560"/>
      <c r="I35" s="560"/>
      <c r="J35" s="561"/>
      <c r="K35" s="559">
        <f>SUM(K36:N41)</f>
        <v>7</v>
      </c>
      <c r="L35" s="560"/>
      <c r="M35" s="560"/>
      <c r="N35" s="561"/>
    </row>
    <row r="36" spans="1:14" s="29" customFormat="1" ht="15" customHeight="1">
      <c r="A36" s="705" t="s">
        <v>269</v>
      </c>
      <c r="B36" s="705"/>
      <c r="C36" s="705"/>
      <c r="D36" s="705"/>
      <c r="E36" s="705"/>
      <c r="F36" s="35"/>
      <c r="G36" s="548"/>
      <c r="H36" s="549"/>
      <c r="I36" s="549"/>
      <c r="J36" s="550"/>
      <c r="K36" s="548"/>
      <c r="L36" s="549"/>
      <c r="M36" s="549"/>
      <c r="N36" s="550"/>
    </row>
    <row r="37" spans="1:14" s="29" customFormat="1" ht="36" customHeight="1">
      <c r="A37" s="706" t="s">
        <v>116</v>
      </c>
      <c r="B37" s="706"/>
      <c r="C37" s="706"/>
      <c r="D37" s="706"/>
      <c r="E37" s="706"/>
      <c r="F37" s="111" t="s">
        <v>341</v>
      </c>
      <c r="G37" s="567">
        <v>0</v>
      </c>
      <c r="H37" s="568"/>
      <c r="I37" s="568"/>
      <c r="J37" s="569"/>
      <c r="K37" s="567">
        <v>7</v>
      </c>
      <c r="L37" s="568"/>
      <c r="M37" s="568"/>
      <c r="N37" s="569"/>
    </row>
    <row r="38" spans="1:14" s="29" customFormat="1" ht="15" customHeight="1">
      <c r="A38" s="698" t="s">
        <v>117</v>
      </c>
      <c r="B38" s="698"/>
      <c r="C38" s="698"/>
      <c r="D38" s="698"/>
      <c r="E38" s="698"/>
      <c r="F38" s="28" t="s">
        <v>342</v>
      </c>
      <c r="G38" s="556">
        <v>0</v>
      </c>
      <c r="H38" s="557"/>
      <c r="I38" s="557"/>
      <c r="J38" s="558"/>
      <c r="K38" s="556">
        <v>0</v>
      </c>
      <c r="L38" s="557"/>
      <c r="M38" s="557"/>
      <c r="N38" s="558"/>
    </row>
    <row r="39" spans="1:14" s="29" customFormat="1" ht="27" customHeight="1">
      <c r="A39" s="698" t="s">
        <v>61</v>
      </c>
      <c r="B39" s="698"/>
      <c r="C39" s="698"/>
      <c r="D39" s="698"/>
      <c r="E39" s="698"/>
      <c r="F39" s="28" t="s">
        <v>343</v>
      </c>
      <c r="G39" s="556">
        <v>0</v>
      </c>
      <c r="H39" s="557"/>
      <c r="I39" s="557"/>
      <c r="J39" s="558"/>
      <c r="K39" s="556">
        <v>0</v>
      </c>
      <c r="L39" s="557"/>
      <c r="M39" s="557"/>
      <c r="N39" s="558"/>
    </row>
    <row r="40" spans="1:14" s="29" customFormat="1" ht="15" customHeight="1">
      <c r="A40" s="698" t="s">
        <v>118</v>
      </c>
      <c r="B40" s="698"/>
      <c r="C40" s="698"/>
      <c r="D40" s="698"/>
      <c r="E40" s="698"/>
      <c r="F40" s="28" t="s">
        <v>344</v>
      </c>
      <c r="G40" s="556">
        <v>0</v>
      </c>
      <c r="H40" s="557"/>
      <c r="I40" s="557"/>
      <c r="J40" s="558"/>
      <c r="K40" s="556">
        <v>0</v>
      </c>
      <c r="L40" s="557"/>
      <c r="M40" s="557"/>
      <c r="N40" s="558"/>
    </row>
    <row r="41" spans="1:14" s="29" customFormat="1" ht="15" customHeight="1">
      <c r="A41" s="698" t="s">
        <v>352</v>
      </c>
      <c r="B41" s="698"/>
      <c r="C41" s="698"/>
      <c r="D41" s="698"/>
      <c r="E41" s="698"/>
      <c r="F41" s="28" t="s">
        <v>345</v>
      </c>
      <c r="G41" s="556">
        <v>0</v>
      </c>
      <c r="H41" s="557"/>
      <c r="I41" s="557"/>
      <c r="J41" s="558"/>
      <c r="K41" s="556">
        <v>0</v>
      </c>
      <c r="L41" s="557"/>
      <c r="M41" s="557"/>
      <c r="N41" s="558"/>
    </row>
    <row r="42" spans="1:14" s="29" customFormat="1" ht="15" customHeight="1">
      <c r="A42" s="697" t="s">
        <v>353</v>
      </c>
      <c r="B42" s="697"/>
      <c r="C42" s="697"/>
      <c r="D42" s="697"/>
      <c r="E42" s="697"/>
      <c r="F42" s="28" t="s">
        <v>334</v>
      </c>
      <c r="G42" s="545">
        <f>SUM(G43:J47)</f>
        <v>301</v>
      </c>
      <c r="H42" s="546"/>
      <c r="I42" s="546"/>
      <c r="J42" s="547"/>
      <c r="K42" s="545">
        <f>SUM(K43:N47)</f>
        <v>142</v>
      </c>
      <c r="L42" s="546"/>
      <c r="M42" s="546"/>
      <c r="N42" s="547"/>
    </row>
    <row r="43" spans="1:14" s="29" customFormat="1" ht="15" customHeight="1">
      <c r="A43" s="705" t="s">
        <v>269</v>
      </c>
      <c r="B43" s="705"/>
      <c r="C43" s="705"/>
      <c r="D43" s="705"/>
      <c r="E43" s="705"/>
      <c r="F43" s="34"/>
      <c r="G43" s="548"/>
      <c r="H43" s="549"/>
      <c r="I43" s="549"/>
      <c r="J43" s="550"/>
      <c r="K43" s="548"/>
      <c r="L43" s="549"/>
      <c r="M43" s="549"/>
      <c r="N43" s="550"/>
    </row>
    <row r="44" spans="1:14" s="29" customFormat="1" ht="38.25" customHeight="1">
      <c r="A44" s="706" t="s">
        <v>121</v>
      </c>
      <c r="B44" s="706"/>
      <c r="C44" s="706"/>
      <c r="D44" s="706"/>
      <c r="E44" s="706"/>
      <c r="F44" s="111" t="s">
        <v>346</v>
      </c>
      <c r="G44" s="551">
        <v>301</v>
      </c>
      <c r="H44" s="552"/>
      <c r="I44" s="552"/>
      <c r="J44" s="553"/>
      <c r="K44" s="551">
        <v>142</v>
      </c>
      <c r="L44" s="552"/>
      <c r="M44" s="552"/>
      <c r="N44" s="553"/>
    </row>
    <row r="45" spans="1:14" s="29" customFormat="1" ht="15" customHeight="1">
      <c r="A45" s="698" t="s">
        <v>122</v>
      </c>
      <c r="B45" s="698"/>
      <c r="C45" s="698"/>
      <c r="D45" s="698"/>
      <c r="E45" s="698"/>
      <c r="F45" s="28" t="s">
        <v>347</v>
      </c>
      <c r="G45" s="535">
        <v>0</v>
      </c>
      <c r="H45" s="536"/>
      <c r="I45" s="536"/>
      <c r="J45" s="537"/>
      <c r="K45" s="535">
        <v>0</v>
      </c>
      <c r="L45" s="536"/>
      <c r="M45" s="536"/>
      <c r="N45" s="537"/>
    </row>
    <row r="46" spans="1:14" s="29" customFormat="1" ht="19.5" customHeight="1">
      <c r="A46" s="698" t="s">
        <v>123</v>
      </c>
      <c r="B46" s="698"/>
      <c r="C46" s="698"/>
      <c r="D46" s="698"/>
      <c r="E46" s="698"/>
      <c r="F46" s="28" t="s">
        <v>348</v>
      </c>
      <c r="G46" s="535">
        <v>0</v>
      </c>
      <c r="H46" s="536"/>
      <c r="I46" s="536"/>
      <c r="J46" s="537"/>
      <c r="K46" s="535">
        <v>0</v>
      </c>
      <c r="L46" s="536"/>
      <c r="M46" s="536"/>
      <c r="N46" s="537"/>
    </row>
    <row r="47" spans="1:14" s="29" customFormat="1" ht="15" customHeight="1">
      <c r="A47" s="698" t="s">
        <v>124</v>
      </c>
      <c r="B47" s="698"/>
      <c r="C47" s="698"/>
      <c r="D47" s="698"/>
      <c r="E47" s="698"/>
      <c r="F47" s="28" t="s">
        <v>349</v>
      </c>
      <c r="G47" s="535">
        <v>0</v>
      </c>
      <c r="H47" s="536"/>
      <c r="I47" s="536"/>
      <c r="J47" s="537"/>
      <c r="K47" s="535">
        <v>0</v>
      </c>
      <c r="L47" s="536"/>
      <c r="M47" s="536"/>
      <c r="N47" s="537"/>
    </row>
    <row r="48" spans="1:18" s="29" customFormat="1" ht="27" customHeight="1">
      <c r="A48" s="697" t="s">
        <v>955</v>
      </c>
      <c r="B48" s="697"/>
      <c r="C48" s="697"/>
      <c r="D48" s="697"/>
      <c r="E48" s="697"/>
      <c r="F48" s="28" t="s">
        <v>335</v>
      </c>
      <c r="G48" s="559">
        <f>G35-G42</f>
        <v>-301</v>
      </c>
      <c r="H48" s="560"/>
      <c r="I48" s="560"/>
      <c r="J48" s="561"/>
      <c r="K48" s="559">
        <f>K35-K42</f>
        <v>-135</v>
      </c>
      <c r="L48" s="560"/>
      <c r="M48" s="560"/>
      <c r="N48" s="561"/>
      <c r="O48" s="30"/>
      <c r="P48" s="30"/>
      <c r="Q48" s="30"/>
      <c r="R48" s="30"/>
    </row>
    <row r="49" spans="1:14" s="29" customFormat="1" ht="27" customHeight="1">
      <c r="A49" s="16"/>
      <c r="B49" s="16"/>
      <c r="C49" s="16"/>
      <c r="D49" s="16"/>
      <c r="E49" s="16"/>
      <c r="F49" s="36"/>
      <c r="G49" s="36"/>
      <c r="H49" s="36"/>
      <c r="I49" s="36"/>
      <c r="J49" s="37"/>
      <c r="K49" s="37"/>
      <c r="L49" s="37"/>
      <c r="M49" s="37"/>
      <c r="N49" s="37"/>
    </row>
    <row r="50" spans="1:14" ht="15" customHeight="1">
      <c r="A50" s="573" t="s">
        <v>340</v>
      </c>
      <c r="B50" s="574"/>
      <c r="C50" s="574"/>
      <c r="D50" s="574"/>
      <c r="E50" s="575"/>
      <c r="F50" s="699" t="s">
        <v>291</v>
      </c>
      <c r="G50" s="134" t="s">
        <v>567</v>
      </c>
      <c r="H50" s="135" t="str">
        <f>H17</f>
        <v>январь</v>
      </c>
      <c r="I50" s="136" t="s">
        <v>549</v>
      </c>
      <c r="J50" s="137" t="str">
        <f>J17</f>
        <v>декабрь</v>
      </c>
      <c r="K50" s="134" t="s">
        <v>567</v>
      </c>
      <c r="L50" s="135" t="str">
        <f>L17</f>
        <v>январь</v>
      </c>
      <c r="M50" s="136" t="s">
        <v>549</v>
      </c>
      <c r="N50" s="138" t="str">
        <f>N17</f>
        <v>декабрь</v>
      </c>
    </row>
    <row r="51" spans="1:14" ht="15" customHeight="1">
      <c r="A51" s="576"/>
      <c r="B51" s="577"/>
      <c r="C51" s="577"/>
      <c r="D51" s="577"/>
      <c r="E51" s="578"/>
      <c r="F51" s="700"/>
      <c r="G51" s="701">
        <f>G18</f>
        <v>44926</v>
      </c>
      <c r="H51" s="702"/>
      <c r="I51" s="702"/>
      <c r="J51" s="703"/>
      <c r="K51" s="701">
        <f>K18</f>
        <v>44561</v>
      </c>
      <c r="L51" s="702"/>
      <c r="M51" s="702"/>
      <c r="N51" s="703"/>
    </row>
    <row r="52" spans="1:14" ht="11.25" customHeight="1">
      <c r="A52" s="495">
        <v>1</v>
      </c>
      <c r="B52" s="496"/>
      <c r="C52" s="496"/>
      <c r="D52" s="496"/>
      <c r="E52" s="497"/>
      <c r="F52" s="14">
        <v>2</v>
      </c>
      <c r="G52" s="576">
        <v>3</v>
      </c>
      <c r="H52" s="577"/>
      <c r="I52" s="577"/>
      <c r="J52" s="578"/>
      <c r="K52" s="576">
        <v>4</v>
      </c>
      <c r="L52" s="577"/>
      <c r="M52" s="577"/>
      <c r="N52" s="578"/>
    </row>
    <row r="53" spans="1:14" s="29" customFormat="1" ht="15" customHeight="1">
      <c r="A53" s="479" t="s">
        <v>125</v>
      </c>
      <c r="B53" s="480"/>
      <c r="C53" s="480"/>
      <c r="D53" s="480"/>
      <c r="E53" s="480"/>
      <c r="F53" s="480"/>
      <c r="G53" s="480"/>
      <c r="H53" s="480"/>
      <c r="I53" s="480"/>
      <c r="J53" s="480"/>
      <c r="K53" s="480"/>
      <c r="L53" s="480"/>
      <c r="M53" s="480"/>
      <c r="N53" s="481"/>
    </row>
    <row r="54" spans="1:14" s="29" customFormat="1" ht="15" customHeight="1">
      <c r="A54" s="697" t="s">
        <v>126</v>
      </c>
      <c r="B54" s="697"/>
      <c r="C54" s="697"/>
      <c r="D54" s="697"/>
      <c r="E54" s="697"/>
      <c r="F54" s="28" t="s">
        <v>336</v>
      </c>
      <c r="G54" s="559">
        <f>SUM(G55:J59)</f>
        <v>10542</v>
      </c>
      <c r="H54" s="560"/>
      <c r="I54" s="560"/>
      <c r="J54" s="561"/>
      <c r="K54" s="559">
        <f>SUM(K55:N59)</f>
        <v>11680</v>
      </c>
      <c r="L54" s="560"/>
      <c r="M54" s="560"/>
      <c r="N54" s="561"/>
    </row>
    <row r="55" spans="1:14" s="29" customFormat="1" ht="15" customHeight="1">
      <c r="A55" s="705" t="s">
        <v>269</v>
      </c>
      <c r="B55" s="705"/>
      <c r="C55" s="705"/>
      <c r="D55" s="705"/>
      <c r="E55" s="705"/>
      <c r="F55" s="32"/>
      <c r="G55" s="691">
        <v>0</v>
      </c>
      <c r="H55" s="692"/>
      <c r="I55" s="692"/>
      <c r="J55" s="693"/>
      <c r="K55" s="691">
        <v>0</v>
      </c>
      <c r="L55" s="692"/>
      <c r="M55" s="692"/>
      <c r="N55" s="693"/>
    </row>
    <row r="56" spans="1:14" s="29" customFormat="1" ht="15" customHeight="1">
      <c r="A56" s="706" t="s">
        <v>127</v>
      </c>
      <c r="B56" s="706"/>
      <c r="C56" s="706"/>
      <c r="D56" s="706"/>
      <c r="E56" s="706"/>
      <c r="F56" s="33" t="s">
        <v>128</v>
      </c>
      <c r="G56" s="694">
        <v>10539</v>
      </c>
      <c r="H56" s="695"/>
      <c r="I56" s="695"/>
      <c r="J56" s="696"/>
      <c r="K56" s="694">
        <v>11677</v>
      </c>
      <c r="L56" s="695"/>
      <c r="M56" s="695"/>
      <c r="N56" s="696"/>
    </row>
    <row r="57" spans="1:14" s="29" customFormat="1" ht="15" customHeight="1">
      <c r="A57" s="698" t="s">
        <v>129</v>
      </c>
      <c r="B57" s="698"/>
      <c r="C57" s="698"/>
      <c r="D57" s="698"/>
      <c r="E57" s="698"/>
      <c r="F57" s="28" t="s">
        <v>130</v>
      </c>
      <c r="G57" s="556">
        <v>0</v>
      </c>
      <c r="H57" s="557"/>
      <c r="I57" s="557"/>
      <c r="J57" s="558"/>
      <c r="K57" s="556">
        <v>0</v>
      </c>
      <c r="L57" s="557"/>
      <c r="M57" s="557"/>
      <c r="N57" s="558"/>
    </row>
    <row r="58" spans="1:14" s="29" customFormat="1" ht="27" customHeight="1">
      <c r="A58" s="698" t="s">
        <v>80</v>
      </c>
      <c r="B58" s="698"/>
      <c r="C58" s="698"/>
      <c r="D58" s="698"/>
      <c r="E58" s="698"/>
      <c r="F58" s="28" t="s">
        <v>131</v>
      </c>
      <c r="G58" s="556">
        <v>0</v>
      </c>
      <c r="H58" s="557"/>
      <c r="I58" s="557"/>
      <c r="J58" s="558"/>
      <c r="K58" s="556">
        <v>0</v>
      </c>
      <c r="L58" s="557"/>
      <c r="M58" s="557"/>
      <c r="N58" s="558"/>
    </row>
    <row r="59" spans="1:14" s="29" customFormat="1" ht="15" customHeight="1">
      <c r="A59" s="698" t="s">
        <v>132</v>
      </c>
      <c r="B59" s="698"/>
      <c r="C59" s="698"/>
      <c r="D59" s="698"/>
      <c r="E59" s="698"/>
      <c r="F59" s="28" t="s">
        <v>133</v>
      </c>
      <c r="G59" s="556">
        <v>3</v>
      </c>
      <c r="H59" s="557"/>
      <c r="I59" s="557"/>
      <c r="J59" s="558"/>
      <c r="K59" s="556">
        <v>3</v>
      </c>
      <c r="L59" s="557"/>
      <c r="M59" s="557"/>
      <c r="N59" s="558"/>
    </row>
    <row r="60" spans="1:14" s="29" customFormat="1" ht="15" customHeight="1">
      <c r="A60" s="697" t="s">
        <v>134</v>
      </c>
      <c r="B60" s="697"/>
      <c r="C60" s="697"/>
      <c r="D60" s="697"/>
      <c r="E60" s="697"/>
      <c r="F60" s="28" t="s">
        <v>338</v>
      </c>
      <c r="G60" s="545">
        <f>SUM(G61:J66)</f>
        <v>11350</v>
      </c>
      <c r="H60" s="546"/>
      <c r="I60" s="546"/>
      <c r="J60" s="547"/>
      <c r="K60" s="545">
        <f>SUM(K61:N66)</f>
        <v>11296</v>
      </c>
      <c r="L60" s="546"/>
      <c r="M60" s="546"/>
      <c r="N60" s="547"/>
    </row>
    <row r="61" spans="1:14" s="29" customFormat="1" ht="15" customHeight="1">
      <c r="A61" s="705" t="s">
        <v>269</v>
      </c>
      <c r="B61" s="705"/>
      <c r="C61" s="705"/>
      <c r="D61" s="705"/>
      <c r="E61" s="705"/>
      <c r="F61" s="32"/>
      <c r="G61" s="570"/>
      <c r="H61" s="571"/>
      <c r="I61" s="571"/>
      <c r="J61" s="572"/>
      <c r="K61" s="570"/>
      <c r="L61" s="571"/>
      <c r="M61" s="571"/>
      <c r="N61" s="572"/>
    </row>
    <row r="62" spans="1:14" s="29" customFormat="1" ht="15" customHeight="1">
      <c r="A62" s="706" t="s">
        <v>135</v>
      </c>
      <c r="B62" s="706"/>
      <c r="C62" s="706"/>
      <c r="D62" s="706"/>
      <c r="E62" s="706"/>
      <c r="F62" s="33" t="s">
        <v>136</v>
      </c>
      <c r="G62" s="551">
        <v>11060</v>
      </c>
      <c r="H62" s="552"/>
      <c r="I62" s="552"/>
      <c r="J62" s="553"/>
      <c r="K62" s="551">
        <v>11023</v>
      </c>
      <c r="L62" s="552"/>
      <c r="M62" s="552"/>
      <c r="N62" s="553"/>
    </row>
    <row r="63" spans="1:14" s="29" customFormat="1" ht="27" customHeight="1">
      <c r="A63" s="698" t="s">
        <v>137</v>
      </c>
      <c r="B63" s="698"/>
      <c r="C63" s="698"/>
      <c r="D63" s="698"/>
      <c r="E63" s="698"/>
      <c r="F63" s="28" t="s">
        <v>138</v>
      </c>
      <c r="G63" s="535">
        <v>0</v>
      </c>
      <c r="H63" s="536"/>
      <c r="I63" s="536"/>
      <c r="J63" s="537"/>
      <c r="K63" s="535">
        <v>84</v>
      </c>
      <c r="L63" s="536"/>
      <c r="M63" s="536"/>
      <c r="N63" s="537"/>
    </row>
    <row r="64" spans="1:14" s="29" customFormat="1" ht="15" customHeight="1">
      <c r="A64" s="698" t="s">
        <v>139</v>
      </c>
      <c r="B64" s="698"/>
      <c r="C64" s="698"/>
      <c r="D64" s="698"/>
      <c r="E64" s="698"/>
      <c r="F64" s="28" t="s">
        <v>140</v>
      </c>
      <c r="G64" s="535">
        <v>290</v>
      </c>
      <c r="H64" s="536"/>
      <c r="I64" s="536"/>
      <c r="J64" s="537"/>
      <c r="K64" s="535">
        <v>169</v>
      </c>
      <c r="L64" s="536"/>
      <c r="M64" s="536"/>
      <c r="N64" s="537"/>
    </row>
    <row r="65" spans="1:14" s="29" customFormat="1" ht="15" customHeight="1">
      <c r="A65" s="698" t="s">
        <v>141</v>
      </c>
      <c r="B65" s="698"/>
      <c r="C65" s="698"/>
      <c r="D65" s="698"/>
      <c r="E65" s="698"/>
      <c r="F65" s="28" t="s">
        <v>142</v>
      </c>
      <c r="G65" s="535">
        <v>0</v>
      </c>
      <c r="H65" s="536"/>
      <c r="I65" s="536"/>
      <c r="J65" s="537"/>
      <c r="K65" s="535">
        <v>18</v>
      </c>
      <c r="L65" s="536"/>
      <c r="M65" s="536"/>
      <c r="N65" s="537"/>
    </row>
    <row r="66" spans="1:14" s="29" customFormat="1" ht="15" customHeight="1">
      <c r="A66" s="698" t="s">
        <v>124</v>
      </c>
      <c r="B66" s="698"/>
      <c r="C66" s="698"/>
      <c r="D66" s="698"/>
      <c r="E66" s="698"/>
      <c r="F66" s="28" t="s">
        <v>143</v>
      </c>
      <c r="G66" s="535">
        <v>0</v>
      </c>
      <c r="H66" s="536"/>
      <c r="I66" s="536"/>
      <c r="J66" s="537"/>
      <c r="K66" s="535">
        <v>2</v>
      </c>
      <c r="L66" s="536"/>
      <c r="M66" s="536"/>
      <c r="N66" s="537"/>
    </row>
    <row r="67" spans="1:19" s="29" customFormat="1" ht="27" customHeight="1">
      <c r="A67" s="698" t="s">
        <v>957</v>
      </c>
      <c r="B67" s="698"/>
      <c r="C67" s="698"/>
      <c r="D67" s="698"/>
      <c r="E67" s="698"/>
      <c r="F67" s="28" t="s">
        <v>81</v>
      </c>
      <c r="G67" s="559">
        <f>G54-G60</f>
        <v>-808</v>
      </c>
      <c r="H67" s="560"/>
      <c r="I67" s="560"/>
      <c r="J67" s="561"/>
      <c r="K67" s="559">
        <f>K54-K60</f>
        <v>384</v>
      </c>
      <c r="L67" s="560"/>
      <c r="M67" s="560"/>
      <c r="N67" s="561"/>
      <c r="O67" s="417">
        <f>IF(OR(O69&gt;0,O71&gt;0,O70&gt;0),"ВНИМАНИЕ!","")</f>
      </c>
      <c r="P67" s="418"/>
      <c r="Q67" s="418"/>
      <c r="R67" s="418"/>
      <c r="S67" s="39"/>
    </row>
    <row r="68" spans="1:19" s="29" customFormat="1" ht="27" customHeight="1">
      <c r="A68" s="697" t="s">
        <v>958</v>
      </c>
      <c r="B68" s="697"/>
      <c r="C68" s="697"/>
      <c r="D68" s="697"/>
      <c r="E68" s="697"/>
      <c r="F68" s="28" t="s">
        <v>62</v>
      </c>
      <c r="G68" s="559">
        <f>G33+G48+G67</f>
        <v>-57</v>
      </c>
      <c r="H68" s="560"/>
      <c r="I68" s="560"/>
      <c r="J68" s="561"/>
      <c r="K68" s="559">
        <f>K33+K48+K67</f>
        <v>-456</v>
      </c>
      <c r="L68" s="560"/>
      <c r="M68" s="560"/>
      <c r="N68" s="561"/>
      <c r="O68" s="715">
        <f>IF(OR(Баланс!$E$9="I",Баланс!$E$9="II",Баланс!$E$9="III",Баланс!$E$9="IV",Баланс!$F$13&gt;0,Баланс!$G$13&gt;0),0,IF(K72=G70,0,"стр. 120 гр. 3 не равна стр. 130 гр. 4 (для годовой отчетности)"))</f>
        <v>0</v>
      </c>
      <c r="P68" s="716"/>
      <c r="Q68" s="716"/>
      <c r="R68" s="716"/>
      <c r="S68" s="716"/>
    </row>
    <row r="69" spans="1:19" s="29" customFormat="1" ht="15" customHeight="1">
      <c r="A69" s="653" t="s">
        <v>959</v>
      </c>
      <c r="B69" s="687"/>
      <c r="C69" s="687"/>
      <c r="D69" s="687"/>
      <c r="E69" s="688"/>
      <c r="F69" s="689" t="s">
        <v>82</v>
      </c>
      <c r="G69" s="681">
        <v>0</v>
      </c>
      <c r="H69" s="682"/>
      <c r="I69" s="682"/>
      <c r="J69" s="683"/>
      <c r="K69" s="681">
        <v>0</v>
      </c>
      <c r="L69" s="682"/>
      <c r="M69" s="682"/>
      <c r="N69" s="683"/>
      <c r="O69" s="715">
        <f>IF(G70=Баланс!G63,0,"стр. 120 гр. 3 не равна стр. 270 гр. 4 Баланса!")</f>
        <v>0</v>
      </c>
      <c r="P69" s="716"/>
      <c r="Q69" s="716"/>
      <c r="R69" s="716"/>
      <c r="S69" s="716"/>
    </row>
    <row r="70" spans="1:19" s="29" customFormat="1" ht="15" customHeight="1">
      <c r="A70" s="719" t="s">
        <v>960</v>
      </c>
      <c r="B70" s="720"/>
      <c r="C70" s="721">
        <f>Баланс!G33</f>
        <v>44561</v>
      </c>
      <c r="D70" s="721"/>
      <c r="E70" s="722"/>
      <c r="F70" s="690"/>
      <c r="G70" s="567">
        <v>448</v>
      </c>
      <c r="H70" s="568"/>
      <c r="I70" s="568"/>
      <c r="J70" s="569"/>
      <c r="K70" s="567">
        <v>904</v>
      </c>
      <c r="L70" s="568"/>
      <c r="M70" s="568"/>
      <c r="N70" s="569"/>
      <c r="O70" s="717">
        <f>IF(OR(Баланс!$E$9="I",Баланс!$E$9="II",Баланс!$E$9="III",Баланс!$E$9="IV",Баланс!$F$13&gt;0,Баланс!$G$13&gt;0),0,IF(K72=Баланс!G63,0,"стр. 130 гр. 4 не равна стр. 270 гр. 4 Баланса (для годовой отчетности)"))</f>
        <v>0</v>
      </c>
      <c r="P70" s="718"/>
      <c r="Q70" s="718"/>
      <c r="R70" s="718"/>
      <c r="S70" s="718"/>
    </row>
    <row r="71" spans="1:19" s="29" customFormat="1" ht="13.5" customHeight="1">
      <c r="A71" s="707" t="s">
        <v>959</v>
      </c>
      <c r="B71" s="687"/>
      <c r="C71" s="687"/>
      <c r="D71" s="687"/>
      <c r="E71" s="688"/>
      <c r="F71" s="689" t="s">
        <v>83</v>
      </c>
      <c r="G71" s="424"/>
      <c r="H71" s="422"/>
      <c r="I71" s="422"/>
      <c r="J71" s="423"/>
      <c r="K71" s="424"/>
      <c r="L71" s="422"/>
      <c r="M71" s="422"/>
      <c r="N71" s="423"/>
      <c r="O71" s="715">
        <f>IF(G72=Баланс!F63,0,"стр. 130 гр. 3 не равна стр. 270 гр. 3 Баланса!")</f>
        <v>0</v>
      </c>
      <c r="P71" s="716"/>
      <c r="Q71" s="716"/>
      <c r="R71" s="716"/>
      <c r="S71" s="716"/>
    </row>
    <row r="72" spans="1:19" s="29" customFormat="1" ht="13.5" customHeight="1">
      <c r="A72" s="679" t="s">
        <v>960</v>
      </c>
      <c r="B72" s="680"/>
      <c r="C72" s="631">
        <f>Баланс!F33</f>
        <v>44926</v>
      </c>
      <c r="D72" s="631"/>
      <c r="E72" s="632"/>
      <c r="F72" s="690"/>
      <c r="G72" s="684">
        <f>G68+G70</f>
        <v>391</v>
      </c>
      <c r="H72" s="685"/>
      <c r="I72" s="685"/>
      <c r="J72" s="686"/>
      <c r="K72" s="684">
        <f>K68+K70</f>
        <v>448</v>
      </c>
      <c r="L72" s="685"/>
      <c r="M72" s="685"/>
      <c r="N72" s="686"/>
      <c r="O72" s="420"/>
      <c r="P72" s="419"/>
      <c r="Q72" s="419"/>
      <c r="R72" s="419"/>
      <c r="S72" s="419"/>
    </row>
    <row r="73" spans="1:15" s="29" customFormat="1" ht="15" customHeight="1">
      <c r="A73" s="704" t="s">
        <v>961</v>
      </c>
      <c r="B73" s="704"/>
      <c r="C73" s="704"/>
      <c r="D73" s="704"/>
      <c r="E73" s="704"/>
      <c r="F73" s="28" t="s">
        <v>84</v>
      </c>
      <c r="G73" s="556">
        <v>0</v>
      </c>
      <c r="H73" s="557"/>
      <c r="I73" s="557"/>
      <c r="J73" s="558"/>
      <c r="K73" s="556">
        <v>-2</v>
      </c>
      <c r="L73" s="557"/>
      <c r="M73" s="557"/>
      <c r="N73" s="558"/>
      <c r="O73" s="152"/>
    </row>
    <row r="74" spans="1:14" ht="11.25" customHeight="1">
      <c r="A74" s="4"/>
      <c r="B74" s="4"/>
      <c r="C74" s="4"/>
      <c r="D74" s="4"/>
      <c r="E74" s="4"/>
      <c r="F74" s="4"/>
      <c r="G74" s="4"/>
      <c r="H74" s="4"/>
      <c r="I74" s="4"/>
      <c r="J74" s="4"/>
      <c r="K74" s="4"/>
      <c r="L74" s="4"/>
      <c r="M74" s="4"/>
      <c r="N74" s="5"/>
    </row>
    <row r="75" spans="1:14" ht="11.25" customHeight="1">
      <c r="A75" s="6" t="s">
        <v>311</v>
      </c>
      <c r="B75" s="525"/>
      <c r="C75" s="525"/>
      <c r="D75" s="6"/>
      <c r="E75" s="7"/>
      <c r="F75" s="4"/>
      <c r="G75" s="4"/>
      <c r="H75" s="4"/>
      <c r="I75" s="4"/>
      <c r="J75" s="593" t="str">
        <f>Баланс!F107</f>
        <v>И.Н. Курак</v>
      </c>
      <c r="K75" s="593"/>
      <c r="L75" s="593"/>
      <c r="M75" s="593"/>
      <c r="N75" s="593"/>
    </row>
    <row r="76" spans="1:14" ht="11.25" customHeight="1">
      <c r="A76" s="7"/>
      <c r="B76" s="526" t="s">
        <v>310</v>
      </c>
      <c r="C76" s="526"/>
      <c r="D76" s="13"/>
      <c r="E76" s="7"/>
      <c r="F76" s="12"/>
      <c r="G76" s="12"/>
      <c r="H76" s="12"/>
      <c r="I76" s="12"/>
      <c r="J76" s="523" t="s">
        <v>56</v>
      </c>
      <c r="K76" s="523"/>
      <c r="L76" s="523"/>
      <c r="M76" s="523"/>
      <c r="N76" s="524"/>
    </row>
    <row r="77" spans="1:14" ht="11.25" customHeight="1">
      <c r="A77" s="7"/>
      <c r="B77" s="13"/>
      <c r="C77" s="13"/>
      <c r="D77" s="13"/>
      <c r="E77" s="7"/>
      <c r="F77" s="12"/>
      <c r="G77" s="12"/>
      <c r="H77" s="12"/>
      <c r="I77" s="12"/>
      <c r="J77" s="13"/>
      <c r="K77" s="13"/>
      <c r="L77" s="13"/>
      <c r="M77" s="13"/>
      <c r="N77" s="12"/>
    </row>
    <row r="78" spans="1:14" ht="11.25" customHeight="1">
      <c r="A78" s="6" t="s">
        <v>312</v>
      </c>
      <c r="B78" s="525"/>
      <c r="C78" s="525"/>
      <c r="D78" s="6"/>
      <c r="E78" s="7"/>
      <c r="F78" s="4"/>
      <c r="G78" s="4"/>
      <c r="H78" s="4"/>
      <c r="I78" s="4"/>
      <c r="J78" s="593" t="str">
        <f>Баланс!F110</f>
        <v>Т.Г. Кузичева</v>
      </c>
      <c r="K78" s="593"/>
      <c r="L78" s="593"/>
      <c r="M78" s="593"/>
      <c r="N78" s="593"/>
    </row>
    <row r="79" spans="1:14" ht="11.25" customHeight="1">
      <c r="A79" s="7"/>
      <c r="B79" s="526" t="s">
        <v>310</v>
      </c>
      <c r="C79" s="526"/>
      <c r="D79" s="13"/>
      <c r="E79" s="7"/>
      <c r="F79" s="8"/>
      <c r="G79" s="8"/>
      <c r="H79" s="8"/>
      <c r="I79" s="8"/>
      <c r="J79" s="523" t="s">
        <v>56</v>
      </c>
      <c r="K79" s="523"/>
      <c r="L79" s="523"/>
      <c r="M79" s="523"/>
      <c r="N79" s="524"/>
    </row>
    <row r="80" spans="1:14" ht="11.25" customHeight="1">
      <c r="A80" s="7"/>
      <c r="B80" s="7"/>
      <c r="C80" s="7"/>
      <c r="D80" s="7"/>
      <c r="E80" s="7"/>
      <c r="F80" s="4"/>
      <c r="G80" s="4"/>
      <c r="H80" s="4"/>
      <c r="I80" s="4"/>
      <c r="J80" s="9"/>
      <c r="K80" s="9"/>
      <c r="L80" s="9"/>
      <c r="M80" s="9"/>
      <c r="N80" s="9"/>
    </row>
    <row r="81" spans="1:14" ht="11.25" customHeight="1">
      <c r="A81" s="554" t="str">
        <f>IF(Баланс!A113="","",Баланс!A113)</f>
        <v>09.03.2023г.</v>
      </c>
      <c r="B81" s="554"/>
      <c r="C81" s="554"/>
      <c r="D81" s="18"/>
      <c r="E81" s="18"/>
      <c r="F81" s="4"/>
      <c r="G81" s="4"/>
      <c r="H81" s="4"/>
      <c r="I81" s="4"/>
      <c r="J81" s="9"/>
      <c r="K81" s="9"/>
      <c r="L81" s="9"/>
      <c r="M81" s="9"/>
      <c r="N81" s="9"/>
    </row>
    <row r="82" spans="1:14" ht="3" customHeight="1">
      <c r="A82" s="447"/>
      <c r="B82" s="447"/>
      <c r="C82" s="447"/>
      <c r="D82" s="447"/>
      <c r="E82" s="447"/>
      <c r="F82" s="445"/>
      <c r="G82" s="445"/>
      <c r="H82" s="445"/>
      <c r="I82" s="445"/>
      <c r="J82" s="445"/>
      <c r="K82" s="445"/>
      <c r="L82" s="445"/>
      <c r="M82" s="445"/>
      <c r="N82" s="446"/>
    </row>
    <row r="83" spans="1:14" ht="11.25" customHeight="1">
      <c r="A83" s="3"/>
      <c r="B83" s="3"/>
      <c r="C83" s="3"/>
      <c r="D83" s="3"/>
      <c r="E83" s="3"/>
      <c r="F83" s="3"/>
      <c r="G83" s="3"/>
      <c r="H83" s="3"/>
      <c r="I83" s="3"/>
      <c r="J83" s="3"/>
      <c r="K83" s="3"/>
      <c r="L83" s="3"/>
      <c r="M83" s="3"/>
      <c r="N83" s="3"/>
    </row>
    <row r="84" spans="1:14" ht="11.25" customHeight="1">
      <c r="A84" s="3"/>
      <c r="B84" s="3"/>
      <c r="C84" s="3"/>
      <c r="D84" s="3"/>
      <c r="E84" s="3"/>
      <c r="F84" s="3"/>
      <c r="G84" s="3"/>
      <c r="H84" s="3"/>
      <c r="I84" s="3"/>
      <c r="J84" s="3"/>
      <c r="K84" s="3"/>
      <c r="L84" s="3"/>
      <c r="M84" s="3"/>
      <c r="N84" s="3"/>
    </row>
    <row r="85" spans="1:14" ht="11.25" customHeight="1">
      <c r="A85" s="3"/>
      <c r="B85" s="3"/>
      <c r="C85" s="3"/>
      <c r="D85" s="3"/>
      <c r="E85" s="3"/>
      <c r="F85" s="3"/>
      <c r="G85" s="3"/>
      <c r="H85" s="3"/>
      <c r="I85" s="3"/>
      <c r="J85" s="3"/>
      <c r="K85" s="3"/>
      <c r="L85" s="3"/>
      <c r="M85" s="3"/>
      <c r="N85" s="3"/>
    </row>
    <row r="86" spans="1:14" ht="11.25" customHeight="1">
      <c r="A86" s="3"/>
      <c r="B86" s="3"/>
      <c r="C86" s="3"/>
      <c r="D86" s="3"/>
      <c r="E86" s="3"/>
      <c r="F86" s="3"/>
      <c r="G86" s="3"/>
      <c r="H86" s="3"/>
      <c r="I86" s="3"/>
      <c r="J86" s="3"/>
      <c r="K86" s="3"/>
      <c r="L86" s="3"/>
      <c r="M86" s="3"/>
      <c r="N86" s="3"/>
    </row>
    <row r="87" spans="1:14" ht="11.25" customHeight="1">
      <c r="A87" s="3"/>
      <c r="B87" s="3"/>
      <c r="C87" s="3"/>
      <c r="D87" s="3"/>
      <c r="E87" s="3"/>
      <c r="F87" s="3"/>
      <c r="G87" s="3"/>
      <c r="H87" s="3"/>
      <c r="I87" s="3"/>
      <c r="J87" s="3"/>
      <c r="K87" s="3"/>
      <c r="L87" s="3"/>
      <c r="M87" s="3"/>
      <c r="N87" s="3"/>
    </row>
    <row r="88" spans="1:14" ht="11.25" customHeight="1">
      <c r="A88" s="3"/>
      <c r="B88" s="3"/>
      <c r="C88" s="3"/>
      <c r="D88" s="3"/>
      <c r="E88" s="3"/>
      <c r="F88" s="3"/>
      <c r="G88" s="3"/>
      <c r="H88" s="3"/>
      <c r="I88" s="3"/>
      <c r="J88" s="3"/>
      <c r="K88" s="3"/>
      <c r="L88" s="3"/>
      <c r="M88" s="3"/>
      <c r="N88" s="3"/>
    </row>
    <row r="89" spans="1:14" ht="11.25" customHeight="1">
      <c r="A89" s="3"/>
      <c r="B89" s="3"/>
      <c r="C89" s="3"/>
      <c r="D89" s="3"/>
      <c r="E89" s="3"/>
      <c r="F89" s="3"/>
      <c r="G89" s="3"/>
      <c r="H89" s="3"/>
      <c r="I89" s="3"/>
      <c r="J89" s="3"/>
      <c r="K89" s="3"/>
      <c r="L89" s="3"/>
      <c r="M89" s="3"/>
      <c r="N89" s="3"/>
    </row>
  </sheetData>
  <sheetProtection sheet="1" objects="1" formatCells="0" formatColumns="0" formatRows="0" insertColumns="0" insertRows="0" insertHyperlinks="0" deleteColumns="0" deleteRows="0" sort="0" autoFilter="0" pivotTables="0"/>
  <mergeCells count="194">
    <mergeCell ref="O68:S68"/>
    <mergeCell ref="O69:S69"/>
    <mergeCell ref="O70:S70"/>
    <mergeCell ref="O71:S71"/>
    <mergeCell ref="A63:E63"/>
    <mergeCell ref="A64:E64"/>
    <mergeCell ref="A70:B70"/>
    <mergeCell ref="C70:E70"/>
    <mergeCell ref="G63:J63"/>
    <mergeCell ref="G64:J64"/>
    <mergeCell ref="A54:E54"/>
    <mergeCell ref="A55:E55"/>
    <mergeCell ref="A56:E56"/>
    <mergeCell ref="A57:E57"/>
    <mergeCell ref="A58:E58"/>
    <mergeCell ref="A33:E33"/>
    <mergeCell ref="A42:E42"/>
    <mergeCell ref="A43:E43"/>
    <mergeCell ref="A34:N34"/>
    <mergeCell ref="G37:J37"/>
    <mergeCell ref="O16:Q18"/>
    <mergeCell ref="A47:E47"/>
    <mergeCell ref="A38:E38"/>
    <mergeCell ref="A39:E39"/>
    <mergeCell ref="A40:E40"/>
    <mergeCell ref="A41:E41"/>
    <mergeCell ref="A36:E36"/>
    <mergeCell ref="A37:E37"/>
    <mergeCell ref="A44:E44"/>
    <mergeCell ref="A35:E35"/>
    <mergeCell ref="G36:J36"/>
    <mergeCell ref="G42:J42"/>
    <mergeCell ref="G43:J43"/>
    <mergeCell ref="K38:N38"/>
    <mergeCell ref="A32:E32"/>
    <mergeCell ref="G33:J33"/>
    <mergeCell ref="G38:J38"/>
    <mergeCell ref="K43:N43"/>
    <mergeCell ref="A30:E30"/>
    <mergeCell ref="A31:E31"/>
    <mergeCell ref="A29:E29"/>
    <mergeCell ref="A28:E28"/>
    <mergeCell ref="A27:E27"/>
    <mergeCell ref="G35:J35"/>
    <mergeCell ref="G30:J30"/>
    <mergeCell ref="B79:C79"/>
    <mergeCell ref="J75:N75"/>
    <mergeCell ref="J78:N78"/>
    <mergeCell ref="J79:N79"/>
    <mergeCell ref="J76:N76"/>
    <mergeCell ref="B75:C75"/>
    <mergeCell ref="B76:C76"/>
    <mergeCell ref="B78:C78"/>
    <mergeCell ref="A13:C13"/>
    <mergeCell ref="A20:N20"/>
    <mergeCell ref="G19:J19"/>
    <mergeCell ref="A17:E18"/>
    <mergeCell ref="F17:F18"/>
    <mergeCell ref="A19:E19"/>
    <mergeCell ref="E14:N14"/>
    <mergeCell ref="A14:C14"/>
    <mergeCell ref="E13:N13"/>
    <mergeCell ref="K19:N19"/>
    <mergeCell ref="E12:N12"/>
    <mergeCell ref="E10:N10"/>
    <mergeCell ref="A9:C9"/>
    <mergeCell ref="E9:N9"/>
    <mergeCell ref="A12:C12"/>
    <mergeCell ref="A10:C10"/>
    <mergeCell ref="A11:C11"/>
    <mergeCell ref="E11:N11"/>
    <mergeCell ref="J1:N1"/>
    <mergeCell ref="J3:N3"/>
    <mergeCell ref="A5:N5"/>
    <mergeCell ref="H2:N2"/>
    <mergeCell ref="A6:N6"/>
    <mergeCell ref="G7:I7"/>
    <mergeCell ref="G18:J18"/>
    <mergeCell ref="A22:E22"/>
    <mergeCell ref="K32:N32"/>
    <mergeCell ref="K30:N30"/>
    <mergeCell ref="K22:N22"/>
    <mergeCell ref="G22:J22"/>
    <mergeCell ref="G25:J25"/>
    <mergeCell ref="G23:J23"/>
    <mergeCell ref="G24:J24"/>
    <mergeCell ref="A26:E26"/>
    <mergeCell ref="K18:N18"/>
    <mergeCell ref="K29:N29"/>
    <mergeCell ref="A21:E21"/>
    <mergeCell ref="A15:C15"/>
    <mergeCell ref="E15:N15"/>
    <mergeCell ref="G26:J26"/>
    <mergeCell ref="A23:E23"/>
    <mergeCell ref="A24:E24"/>
    <mergeCell ref="G29:J29"/>
    <mergeCell ref="A25:E25"/>
    <mergeCell ref="G21:J21"/>
    <mergeCell ref="G27:J27"/>
    <mergeCell ref="K31:N31"/>
    <mergeCell ref="G31:J31"/>
    <mergeCell ref="G32:J32"/>
    <mergeCell ref="G28:J28"/>
    <mergeCell ref="K21:N21"/>
    <mergeCell ref="A73:E73"/>
    <mergeCell ref="A59:E59"/>
    <mergeCell ref="A60:E60"/>
    <mergeCell ref="A61:E61"/>
    <mergeCell ref="A62:E62"/>
    <mergeCell ref="A65:E65"/>
    <mergeCell ref="A66:E66"/>
    <mergeCell ref="A67:E67"/>
    <mergeCell ref="A71:E71"/>
    <mergeCell ref="A68:E68"/>
    <mergeCell ref="A45:E45"/>
    <mergeCell ref="G39:J39"/>
    <mergeCell ref="G40:J40"/>
    <mergeCell ref="G41:J41"/>
    <mergeCell ref="G45:J45"/>
    <mergeCell ref="G44:J44"/>
    <mergeCell ref="A48:E48"/>
    <mergeCell ref="A53:N53"/>
    <mergeCell ref="A46:E46"/>
    <mergeCell ref="A50:E51"/>
    <mergeCell ref="F50:F51"/>
    <mergeCell ref="G51:J51"/>
    <mergeCell ref="K51:N51"/>
    <mergeCell ref="A52:E52"/>
    <mergeCell ref="G57:J57"/>
    <mergeCell ref="G58:J58"/>
    <mergeCell ref="G46:J46"/>
    <mergeCell ref="G47:J47"/>
    <mergeCell ref="G48:J48"/>
    <mergeCell ref="G52:J52"/>
    <mergeCell ref="G54:J54"/>
    <mergeCell ref="G55:J55"/>
    <mergeCell ref="G56:J56"/>
    <mergeCell ref="K44:N44"/>
    <mergeCell ref="K39:N39"/>
    <mergeCell ref="K23:N23"/>
    <mergeCell ref="K24:N24"/>
    <mergeCell ref="K25:N25"/>
    <mergeCell ref="K26:N26"/>
    <mergeCell ref="K27:N27"/>
    <mergeCell ref="K28:N28"/>
    <mergeCell ref="K33:N33"/>
    <mergeCell ref="K35:N35"/>
    <mergeCell ref="G73:J73"/>
    <mergeCell ref="F69:F70"/>
    <mergeCell ref="K37:N37"/>
    <mergeCell ref="K36:N36"/>
    <mergeCell ref="K64:N64"/>
    <mergeCell ref="K58:N58"/>
    <mergeCell ref="K59:N59"/>
    <mergeCell ref="K40:N40"/>
    <mergeCell ref="K41:N41"/>
    <mergeCell ref="K42:N42"/>
    <mergeCell ref="K60:N60"/>
    <mergeCell ref="K73:N73"/>
    <mergeCell ref="K65:N65"/>
    <mergeCell ref="K66:N66"/>
    <mergeCell ref="K67:N67"/>
    <mergeCell ref="K68:N68"/>
    <mergeCell ref="K61:N61"/>
    <mergeCell ref="K62:N62"/>
    <mergeCell ref="K45:N45"/>
    <mergeCell ref="K57:N57"/>
    <mergeCell ref="K48:N48"/>
    <mergeCell ref="K52:N52"/>
    <mergeCell ref="K54:N54"/>
    <mergeCell ref="K46:N46"/>
    <mergeCell ref="K47:N47"/>
    <mergeCell ref="K55:N55"/>
    <mergeCell ref="K56:N56"/>
    <mergeCell ref="G61:J61"/>
    <mergeCell ref="G62:J62"/>
    <mergeCell ref="K63:N63"/>
    <mergeCell ref="G66:J66"/>
    <mergeCell ref="F71:F72"/>
    <mergeCell ref="G59:J59"/>
    <mergeCell ref="G60:J60"/>
    <mergeCell ref="G65:J65"/>
    <mergeCell ref="G67:J67"/>
    <mergeCell ref="G68:J68"/>
    <mergeCell ref="A81:C81"/>
    <mergeCell ref="A72:B72"/>
    <mergeCell ref="C72:E72"/>
    <mergeCell ref="K69:N69"/>
    <mergeCell ref="K70:N70"/>
    <mergeCell ref="G72:J72"/>
    <mergeCell ref="K72:N72"/>
    <mergeCell ref="A69:E69"/>
    <mergeCell ref="G69:J69"/>
    <mergeCell ref="G70:J70"/>
  </mergeCells>
  <conditionalFormatting sqref="O73">
    <cfRule type="cellIs" priority="1" dxfId="4" operator="equal" stopIfTrue="1">
      <formula>"стр. 130 гр. 3 не равна стр. 270 гр. 3 Баланса!"</formula>
    </cfRule>
  </conditionalFormatting>
  <conditionalFormatting sqref="O68:O72">
    <cfRule type="cellIs" priority="3" dxfId="4" operator="greaterThan" stopIfTrue="1">
      <formula>0</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5">
    <tabColor indexed="13"/>
    <pageSetUpPr fitToPage="1"/>
  </sheetPr>
  <dimension ref="A1:S61"/>
  <sheetViews>
    <sheetView zoomScaleSheetLayoutView="100" zoomScalePageLayoutView="0" workbookViewId="0" topLeftCell="A1">
      <selection activeCell="K43" sqref="K43:N43"/>
    </sheetView>
  </sheetViews>
  <sheetFormatPr defaultColWidth="9.00390625" defaultRowHeight="11.25" customHeight="1"/>
  <cols>
    <col min="1" max="1" width="16.625" style="2" customWidth="1"/>
    <col min="2" max="2" width="13.625" style="2" customWidth="1"/>
    <col min="3" max="3" width="8.375" style="2" customWidth="1"/>
    <col min="4" max="4" width="7.125" style="2" customWidth="1"/>
    <col min="5" max="5" width="1.625" style="2" customWidth="1"/>
    <col min="6" max="6" width="7.00390625" style="2" customWidth="1"/>
    <col min="7" max="7" width="2.875" style="2" customWidth="1"/>
    <col min="8" max="8" width="6.75390625" style="2" customWidth="1"/>
    <col min="9" max="9" width="1.75390625" style="2" customWidth="1"/>
    <col min="10" max="10" width="9.75390625" style="2" customWidth="1"/>
    <col min="11" max="11" width="2.875" style="2" customWidth="1"/>
    <col min="12" max="12" width="6.75390625" style="2" customWidth="1"/>
    <col min="13" max="13" width="1.75390625" style="2" customWidth="1"/>
    <col min="14" max="14" width="9.75390625" style="2" customWidth="1"/>
    <col min="15" max="18" width="3.75390625" style="2" customWidth="1"/>
    <col min="19" max="19" width="15.75390625" style="2" customWidth="1"/>
    <col min="20" max="16384" width="9.125" style="2" customWidth="1"/>
  </cols>
  <sheetData>
    <row r="1" spans="1:14" s="10" customFormat="1" ht="11.25" customHeight="1">
      <c r="A1" s="11"/>
      <c r="B1" s="11"/>
      <c r="C1" s="11"/>
      <c r="D1" s="11"/>
      <c r="E1" s="11"/>
      <c r="F1" s="11"/>
      <c r="G1" s="11"/>
      <c r="H1" s="11"/>
      <c r="I1" s="11"/>
      <c r="J1" s="534" t="s">
        <v>354</v>
      </c>
      <c r="K1" s="534"/>
      <c r="L1" s="534"/>
      <c r="M1" s="534"/>
      <c r="N1" s="534"/>
    </row>
    <row r="2" spans="1:14" s="10" customFormat="1" ht="27.75" customHeight="1">
      <c r="A2" s="11"/>
      <c r="B2" s="11"/>
      <c r="C2" s="11"/>
      <c r="D2" s="11"/>
      <c r="E2" s="11"/>
      <c r="F2" s="11"/>
      <c r="G2" s="11"/>
      <c r="H2" s="528" t="s">
        <v>946</v>
      </c>
      <c r="I2" s="528"/>
      <c r="J2" s="528"/>
      <c r="K2" s="528"/>
      <c r="L2" s="528"/>
      <c r="M2" s="528"/>
      <c r="N2" s="528"/>
    </row>
    <row r="3" spans="1:14" s="10" customFormat="1" ht="18" customHeight="1">
      <c r="A3" s="11"/>
      <c r="B3" s="11"/>
      <c r="C3" s="11"/>
      <c r="D3" s="11"/>
      <c r="E3" s="11"/>
      <c r="F3" s="11"/>
      <c r="G3" s="11"/>
      <c r="H3" s="11"/>
      <c r="I3" s="712" t="s">
        <v>947</v>
      </c>
      <c r="J3" s="508"/>
      <c r="K3" s="508"/>
      <c r="L3" s="508"/>
      <c r="M3" s="508"/>
      <c r="N3" s="508"/>
    </row>
    <row r="4" spans="1:14" s="10" customFormat="1" ht="3" customHeight="1">
      <c r="A4" s="11"/>
      <c r="B4" s="11"/>
      <c r="C4" s="11"/>
      <c r="D4" s="11"/>
      <c r="E4" s="11"/>
      <c r="F4" s="11"/>
      <c r="G4" s="11"/>
      <c r="H4" s="11"/>
      <c r="I4" s="11"/>
      <c r="J4" s="11"/>
      <c r="K4" s="11"/>
      <c r="L4" s="11"/>
      <c r="M4" s="11"/>
      <c r="N4" s="11"/>
    </row>
    <row r="5" spans="1:14" s="10" customFormat="1" ht="12.75" customHeight="1">
      <c r="A5" s="510" t="s">
        <v>313</v>
      </c>
      <c r="B5" s="510"/>
      <c r="C5" s="510"/>
      <c r="D5" s="510"/>
      <c r="E5" s="510"/>
      <c r="F5" s="510"/>
      <c r="G5" s="510"/>
      <c r="H5" s="510"/>
      <c r="I5" s="510"/>
      <c r="J5" s="510"/>
      <c r="K5" s="510"/>
      <c r="L5" s="510"/>
      <c r="M5" s="510"/>
      <c r="N5" s="510"/>
    </row>
    <row r="6" spans="1:14" s="10" customFormat="1" ht="12.75" customHeight="1">
      <c r="A6" s="510" t="s">
        <v>1197</v>
      </c>
      <c r="B6" s="510"/>
      <c r="C6" s="510"/>
      <c r="D6" s="510"/>
      <c r="E6" s="510"/>
      <c r="F6" s="510"/>
      <c r="G6" s="510"/>
      <c r="H6" s="510"/>
      <c r="I6" s="510"/>
      <c r="J6" s="510"/>
      <c r="K6" s="510"/>
      <c r="L6" s="510"/>
      <c r="M6" s="510"/>
      <c r="N6" s="510"/>
    </row>
    <row r="7" spans="1:14" s="10" customFormat="1" ht="15" customHeight="1">
      <c r="A7" s="11"/>
      <c r="B7" s="11"/>
      <c r="C7" s="127" t="s">
        <v>103</v>
      </c>
      <c r="D7" s="121" t="str">
        <f>'Прил.2'!D7</f>
        <v>январь</v>
      </c>
      <c r="E7" s="120" t="s">
        <v>549</v>
      </c>
      <c r="F7" s="120" t="str">
        <f>'Прил.2'!F7</f>
        <v>декабрь</v>
      </c>
      <c r="G7" s="726">
        <f>Баланс!G12</f>
        <v>44926</v>
      </c>
      <c r="H7" s="726"/>
      <c r="I7" s="726"/>
      <c r="J7" s="117"/>
      <c r="K7" s="117"/>
      <c r="L7" s="117"/>
      <c r="M7" s="117"/>
      <c r="N7" s="11"/>
    </row>
    <row r="8" spans="1:14" s="10" customFormat="1" ht="13.5" customHeight="1">
      <c r="A8" s="4"/>
      <c r="B8" s="11"/>
      <c r="C8" s="11"/>
      <c r="D8" s="11"/>
      <c r="E8" s="11"/>
      <c r="F8" s="11"/>
      <c r="G8" s="11"/>
      <c r="H8" s="11"/>
      <c r="I8" s="11"/>
      <c r="J8" s="11"/>
      <c r="K8" s="11"/>
      <c r="L8" s="11"/>
      <c r="M8" s="11"/>
      <c r="N8" s="11"/>
    </row>
    <row r="9" spans="1:14" s="10" customFormat="1" ht="15" customHeight="1">
      <c r="A9" s="471" t="s">
        <v>323</v>
      </c>
      <c r="B9" s="472"/>
      <c r="C9" s="472"/>
      <c r="D9" s="107"/>
      <c r="E9" s="579" t="str">
        <f>Баланс!D21</f>
        <v>ОАО "Белремстройсвязь"</v>
      </c>
      <c r="F9" s="580"/>
      <c r="G9" s="580"/>
      <c r="H9" s="580"/>
      <c r="I9" s="580"/>
      <c r="J9" s="580"/>
      <c r="K9" s="580"/>
      <c r="L9" s="580"/>
      <c r="M9" s="580"/>
      <c r="N9" s="581"/>
    </row>
    <row r="10" spans="1:14" s="10" customFormat="1" ht="15" customHeight="1">
      <c r="A10" s="471" t="s">
        <v>314</v>
      </c>
      <c r="B10" s="472"/>
      <c r="C10" s="472"/>
      <c r="D10" s="107"/>
      <c r="E10" s="579">
        <f>Баланс!D22</f>
        <v>100347020</v>
      </c>
      <c r="F10" s="580"/>
      <c r="G10" s="580"/>
      <c r="H10" s="580"/>
      <c r="I10" s="580"/>
      <c r="J10" s="580"/>
      <c r="K10" s="580"/>
      <c r="L10" s="580"/>
      <c r="M10" s="580"/>
      <c r="N10" s="581"/>
    </row>
    <row r="11" spans="1:14" s="10" customFormat="1" ht="15" customHeight="1">
      <c r="A11" s="471" t="s">
        <v>1164</v>
      </c>
      <c r="B11" s="472"/>
      <c r="C11" s="472"/>
      <c r="D11" s="107"/>
      <c r="E11" s="579" t="str">
        <f>Баланс!D23</f>
        <v>Строительство</v>
      </c>
      <c r="F11" s="580"/>
      <c r="G11" s="580"/>
      <c r="H11" s="580"/>
      <c r="I11" s="580"/>
      <c r="J11" s="580"/>
      <c r="K11" s="580"/>
      <c r="L11" s="580"/>
      <c r="M11" s="580"/>
      <c r="N11" s="581"/>
    </row>
    <row r="12" spans="1:14" s="10" customFormat="1" ht="15" customHeight="1">
      <c r="A12" s="471" t="s">
        <v>315</v>
      </c>
      <c r="B12" s="472"/>
      <c r="C12" s="472"/>
      <c r="D12" s="107"/>
      <c r="E12" s="579" t="str">
        <f>Баланс!D24</f>
        <v>Открытое акционерное общество</v>
      </c>
      <c r="F12" s="580"/>
      <c r="G12" s="580"/>
      <c r="H12" s="580"/>
      <c r="I12" s="580"/>
      <c r="J12" s="580"/>
      <c r="K12" s="580"/>
      <c r="L12" s="580"/>
      <c r="M12" s="580"/>
      <c r="N12" s="581"/>
    </row>
    <row r="13" spans="1:14" s="10" customFormat="1" ht="15" customHeight="1">
      <c r="A13" s="471" t="s">
        <v>316</v>
      </c>
      <c r="B13" s="472"/>
      <c r="C13" s="472"/>
      <c r="D13" s="107"/>
      <c r="E13" s="579" t="str">
        <f>Баланс!D25</f>
        <v>Министерство связи  и информатизации РБ</v>
      </c>
      <c r="F13" s="580"/>
      <c r="G13" s="580"/>
      <c r="H13" s="580"/>
      <c r="I13" s="580"/>
      <c r="J13" s="580"/>
      <c r="K13" s="580"/>
      <c r="L13" s="580"/>
      <c r="M13" s="580"/>
      <c r="N13" s="581"/>
    </row>
    <row r="14" spans="1:14" s="10" customFormat="1" ht="15" customHeight="1">
      <c r="A14" s="471" t="s">
        <v>317</v>
      </c>
      <c r="B14" s="472"/>
      <c r="C14" s="472"/>
      <c r="D14" s="107"/>
      <c r="E14" s="579" t="str">
        <f>Баланс!D26</f>
        <v>тыс.руб.</v>
      </c>
      <c r="F14" s="580"/>
      <c r="G14" s="580"/>
      <c r="H14" s="580"/>
      <c r="I14" s="580"/>
      <c r="J14" s="580"/>
      <c r="K14" s="580"/>
      <c r="L14" s="580"/>
      <c r="M14" s="580"/>
      <c r="N14" s="581"/>
    </row>
    <row r="15" spans="1:14" s="10" customFormat="1" ht="15" customHeight="1">
      <c r="A15" s="471" t="s">
        <v>324</v>
      </c>
      <c r="B15" s="472"/>
      <c r="C15" s="472"/>
      <c r="D15" s="107"/>
      <c r="E15" s="579" t="str">
        <f>Баланс!D27</f>
        <v>220049,г.Минск,пер.Чайковского,3</v>
      </c>
      <c r="F15" s="580"/>
      <c r="G15" s="580"/>
      <c r="H15" s="580"/>
      <c r="I15" s="580"/>
      <c r="J15" s="580"/>
      <c r="K15" s="580"/>
      <c r="L15" s="580"/>
      <c r="M15" s="580"/>
      <c r="N15" s="581"/>
    </row>
    <row r="16" spans="1:14" s="10" customFormat="1" ht="11.25" customHeight="1">
      <c r="A16" s="4"/>
      <c r="B16" s="4"/>
      <c r="C16" s="4"/>
      <c r="D16" s="4"/>
      <c r="E16" s="4"/>
      <c r="F16" s="4"/>
      <c r="G16" s="4"/>
      <c r="H16" s="4"/>
      <c r="I16" s="4"/>
      <c r="J16" s="11"/>
      <c r="K16" s="11"/>
      <c r="L16" s="11"/>
      <c r="M16" s="11"/>
      <c r="N16" s="11"/>
    </row>
    <row r="17" spans="1:14" s="10" customFormat="1" ht="15" customHeight="1">
      <c r="A17" s="729" t="s">
        <v>340</v>
      </c>
      <c r="B17" s="729"/>
      <c r="C17" s="729"/>
      <c r="D17" s="729"/>
      <c r="E17" s="729"/>
      <c r="F17" s="495" t="s">
        <v>291</v>
      </c>
      <c r="G17" s="113" t="s">
        <v>107</v>
      </c>
      <c r="H17" s="116" t="str">
        <f>D7</f>
        <v>январь</v>
      </c>
      <c r="I17" s="116" t="s">
        <v>549</v>
      </c>
      <c r="J17" s="115" t="str">
        <f>F7</f>
        <v>декабрь</v>
      </c>
      <c r="K17" s="113" t="s">
        <v>107</v>
      </c>
      <c r="L17" s="115" t="str">
        <f>D7</f>
        <v>январь</v>
      </c>
      <c r="M17" s="115" t="s">
        <v>549</v>
      </c>
      <c r="N17" s="119" t="str">
        <f>F7</f>
        <v>декабрь</v>
      </c>
    </row>
    <row r="18" spans="1:14" ht="15" customHeight="1">
      <c r="A18" s="729"/>
      <c r="B18" s="729"/>
      <c r="C18" s="729"/>
      <c r="D18" s="729"/>
      <c r="E18" s="729"/>
      <c r="F18" s="495"/>
      <c r="G18" s="730">
        <f>G7</f>
        <v>44926</v>
      </c>
      <c r="H18" s="731"/>
      <c r="I18" s="731"/>
      <c r="J18" s="731"/>
      <c r="K18" s="730">
        <f>DATE(YEAR(G18),MONTH(0),DAY(0))</f>
        <v>44561</v>
      </c>
      <c r="L18" s="738"/>
      <c r="M18" s="738"/>
      <c r="N18" s="739"/>
    </row>
    <row r="19" spans="1:14" ht="11.25" customHeight="1">
      <c r="A19" s="495">
        <v>1</v>
      </c>
      <c r="B19" s="496"/>
      <c r="C19" s="496"/>
      <c r="D19" s="496"/>
      <c r="E19" s="497"/>
      <c r="F19" s="14">
        <v>2</v>
      </c>
      <c r="G19" s="562">
        <v>3</v>
      </c>
      <c r="H19" s="563"/>
      <c r="I19" s="563"/>
      <c r="J19" s="564"/>
      <c r="K19" s="562">
        <v>4</v>
      </c>
      <c r="L19" s="563"/>
      <c r="M19" s="563"/>
      <c r="N19" s="564"/>
    </row>
    <row r="20" spans="1:19" s="29" customFormat="1" ht="15" customHeight="1">
      <c r="A20" s="112" t="s">
        <v>568</v>
      </c>
      <c r="B20" s="742">
        <f>Баланс!G33</f>
        <v>44561</v>
      </c>
      <c r="C20" s="742"/>
      <c r="D20" s="742"/>
      <c r="E20" s="743"/>
      <c r="F20" s="28" t="s">
        <v>81</v>
      </c>
      <c r="G20" s="556">
        <v>0</v>
      </c>
      <c r="H20" s="557"/>
      <c r="I20" s="557"/>
      <c r="J20" s="558"/>
      <c r="K20" s="556">
        <v>0</v>
      </c>
      <c r="L20" s="557"/>
      <c r="M20" s="557"/>
      <c r="N20" s="558"/>
      <c r="O20" s="740"/>
      <c r="P20" s="741"/>
      <c r="Q20" s="741"/>
      <c r="R20" s="741"/>
      <c r="S20" s="741"/>
    </row>
    <row r="21" spans="1:14" s="29" customFormat="1" ht="15" customHeight="1">
      <c r="A21" s="479" t="s">
        <v>144</v>
      </c>
      <c r="B21" s="480"/>
      <c r="C21" s="480"/>
      <c r="D21" s="480"/>
      <c r="E21" s="481"/>
      <c r="F21" s="28" t="s">
        <v>97</v>
      </c>
      <c r="G21" s="559">
        <f>SUM(G22:J27)</f>
        <v>0</v>
      </c>
      <c r="H21" s="560"/>
      <c r="I21" s="560"/>
      <c r="J21" s="561"/>
      <c r="K21" s="559">
        <f>SUM(K22:N27)</f>
        <v>0</v>
      </c>
      <c r="L21" s="560"/>
      <c r="M21" s="560"/>
      <c r="N21" s="561"/>
    </row>
    <row r="22" spans="1:14" s="29" customFormat="1" ht="15" customHeight="1">
      <c r="A22" s="594" t="s">
        <v>292</v>
      </c>
      <c r="B22" s="595"/>
      <c r="C22" s="595"/>
      <c r="D22" s="595"/>
      <c r="E22" s="596"/>
      <c r="F22" s="32"/>
      <c r="G22" s="570"/>
      <c r="H22" s="571"/>
      <c r="I22" s="571"/>
      <c r="J22" s="572"/>
      <c r="K22" s="570"/>
      <c r="L22" s="571"/>
      <c r="M22" s="571"/>
      <c r="N22" s="572"/>
    </row>
    <row r="23" spans="1:14" s="29" customFormat="1" ht="15" customHeight="1">
      <c r="A23" s="587" t="s">
        <v>145</v>
      </c>
      <c r="B23" s="588"/>
      <c r="C23" s="588"/>
      <c r="D23" s="588"/>
      <c r="E23" s="589"/>
      <c r="F23" s="33" t="s">
        <v>146</v>
      </c>
      <c r="G23" s="567">
        <v>0</v>
      </c>
      <c r="H23" s="568"/>
      <c r="I23" s="568"/>
      <c r="J23" s="569"/>
      <c r="K23" s="567">
        <v>0</v>
      </c>
      <c r="L23" s="568"/>
      <c r="M23" s="568"/>
      <c r="N23" s="569"/>
    </row>
    <row r="24" spans="1:14" s="29" customFormat="1" ht="15" customHeight="1">
      <c r="A24" s="590" t="s">
        <v>147</v>
      </c>
      <c r="B24" s="591"/>
      <c r="C24" s="591"/>
      <c r="D24" s="591"/>
      <c r="E24" s="592"/>
      <c r="F24" s="28" t="s">
        <v>148</v>
      </c>
      <c r="G24" s="556">
        <v>0</v>
      </c>
      <c r="H24" s="557"/>
      <c r="I24" s="557"/>
      <c r="J24" s="558"/>
      <c r="K24" s="556">
        <v>0</v>
      </c>
      <c r="L24" s="557"/>
      <c r="M24" s="557"/>
      <c r="N24" s="558"/>
    </row>
    <row r="25" spans="1:14" s="29" customFormat="1" ht="15" customHeight="1">
      <c r="A25" s="590" t="s">
        <v>149</v>
      </c>
      <c r="B25" s="591"/>
      <c r="C25" s="591"/>
      <c r="D25" s="591"/>
      <c r="E25" s="592"/>
      <c r="F25" s="28" t="s">
        <v>150</v>
      </c>
      <c r="G25" s="556">
        <v>0</v>
      </c>
      <c r="H25" s="557"/>
      <c r="I25" s="557"/>
      <c r="J25" s="558"/>
      <c r="K25" s="556">
        <v>0</v>
      </c>
      <c r="L25" s="557"/>
      <c r="M25" s="557"/>
      <c r="N25" s="558"/>
    </row>
    <row r="26" spans="1:14" s="29" customFormat="1" ht="15" customHeight="1">
      <c r="A26" s="590" t="s">
        <v>151</v>
      </c>
      <c r="B26" s="591"/>
      <c r="C26" s="591"/>
      <c r="D26" s="591"/>
      <c r="E26" s="592"/>
      <c r="F26" s="28" t="s">
        <v>152</v>
      </c>
      <c r="G26" s="556">
        <v>0</v>
      </c>
      <c r="H26" s="557"/>
      <c r="I26" s="557"/>
      <c r="J26" s="558"/>
      <c r="K26" s="556">
        <v>0</v>
      </c>
      <c r="L26" s="557"/>
      <c r="M26" s="557"/>
      <c r="N26" s="558"/>
    </row>
    <row r="27" spans="1:14" s="29" customFormat="1" ht="15" customHeight="1">
      <c r="A27" s="590" t="s">
        <v>352</v>
      </c>
      <c r="B27" s="591"/>
      <c r="C27" s="591"/>
      <c r="D27" s="591"/>
      <c r="E27" s="592"/>
      <c r="F27" s="28" t="s">
        <v>153</v>
      </c>
      <c r="G27" s="556">
        <v>0</v>
      </c>
      <c r="H27" s="557"/>
      <c r="I27" s="557"/>
      <c r="J27" s="558"/>
      <c r="K27" s="556">
        <v>0</v>
      </c>
      <c r="L27" s="557"/>
      <c r="M27" s="557"/>
      <c r="N27" s="558"/>
    </row>
    <row r="28" spans="1:14" s="29" customFormat="1" ht="15" customHeight="1">
      <c r="A28" s="479" t="s">
        <v>154</v>
      </c>
      <c r="B28" s="480"/>
      <c r="C28" s="480"/>
      <c r="D28" s="480"/>
      <c r="E28" s="481"/>
      <c r="F28" s="28" t="s">
        <v>266</v>
      </c>
      <c r="G28" s="545">
        <f>SUM(G30+G35+G43)</f>
        <v>0</v>
      </c>
      <c r="H28" s="546"/>
      <c r="I28" s="546"/>
      <c r="J28" s="547"/>
      <c r="K28" s="545">
        <f>SUM(K30+K35+K43)</f>
        <v>0</v>
      </c>
      <c r="L28" s="546"/>
      <c r="M28" s="546"/>
      <c r="N28" s="547"/>
    </row>
    <row r="29" spans="1:14" s="29" customFormat="1" ht="15" customHeight="1">
      <c r="A29" s="594" t="s">
        <v>269</v>
      </c>
      <c r="B29" s="595"/>
      <c r="C29" s="595"/>
      <c r="D29" s="595"/>
      <c r="E29" s="596"/>
      <c r="F29" s="32"/>
      <c r="G29" s="570"/>
      <c r="H29" s="571"/>
      <c r="I29" s="571"/>
      <c r="J29" s="572"/>
      <c r="K29" s="570"/>
      <c r="L29" s="571"/>
      <c r="M29" s="571"/>
      <c r="N29" s="572"/>
    </row>
    <row r="30" spans="1:14" s="29" customFormat="1" ht="15" customHeight="1">
      <c r="A30" s="587" t="s">
        <v>267</v>
      </c>
      <c r="B30" s="588"/>
      <c r="C30" s="588"/>
      <c r="D30" s="588"/>
      <c r="E30" s="589"/>
      <c r="F30" s="33" t="s">
        <v>268</v>
      </c>
      <c r="G30" s="732">
        <f>SUM(G31:J34)</f>
        <v>0</v>
      </c>
      <c r="H30" s="733"/>
      <c r="I30" s="733"/>
      <c r="J30" s="734"/>
      <c r="K30" s="732">
        <f>SUM(K31:N34)</f>
        <v>0</v>
      </c>
      <c r="L30" s="733"/>
      <c r="M30" s="733"/>
      <c r="N30" s="734"/>
    </row>
    <row r="31" spans="1:14" s="29" customFormat="1" ht="15" customHeight="1">
      <c r="A31" s="505" t="s">
        <v>269</v>
      </c>
      <c r="B31" s="506"/>
      <c r="C31" s="506"/>
      <c r="D31" s="506"/>
      <c r="E31" s="507"/>
      <c r="F31" s="32"/>
      <c r="G31" s="735"/>
      <c r="H31" s="736"/>
      <c r="I31" s="736"/>
      <c r="J31" s="737"/>
      <c r="K31" s="735"/>
      <c r="L31" s="736"/>
      <c r="M31" s="736"/>
      <c r="N31" s="737"/>
    </row>
    <row r="32" spans="1:14" s="29" customFormat="1" ht="15" customHeight="1">
      <c r="A32" s="723" t="s">
        <v>270</v>
      </c>
      <c r="B32" s="724"/>
      <c r="C32" s="724"/>
      <c r="D32" s="724"/>
      <c r="E32" s="725"/>
      <c r="F32" s="33" t="s">
        <v>271</v>
      </c>
      <c r="G32" s="551">
        <v>0</v>
      </c>
      <c r="H32" s="552"/>
      <c r="I32" s="552"/>
      <c r="J32" s="553"/>
      <c r="K32" s="551">
        <v>0</v>
      </c>
      <c r="L32" s="552"/>
      <c r="M32" s="552"/>
      <c r="N32" s="553"/>
    </row>
    <row r="33" spans="1:14" s="29" customFormat="1" ht="27" customHeight="1">
      <c r="A33" s="723" t="s">
        <v>272</v>
      </c>
      <c r="B33" s="724"/>
      <c r="C33" s="724"/>
      <c r="D33" s="724"/>
      <c r="E33" s="725"/>
      <c r="F33" s="28" t="s">
        <v>273</v>
      </c>
      <c r="G33" s="535">
        <v>0</v>
      </c>
      <c r="H33" s="536"/>
      <c r="I33" s="536"/>
      <c r="J33" s="537"/>
      <c r="K33" s="535">
        <v>0</v>
      </c>
      <c r="L33" s="536"/>
      <c r="M33" s="536"/>
      <c r="N33" s="537"/>
    </row>
    <row r="34" spans="1:14" s="29" customFormat="1" ht="15" customHeight="1">
      <c r="A34" s="723" t="s">
        <v>274</v>
      </c>
      <c r="B34" s="724"/>
      <c r="C34" s="724"/>
      <c r="D34" s="724"/>
      <c r="E34" s="725"/>
      <c r="F34" s="28" t="s">
        <v>275</v>
      </c>
      <c r="G34" s="535">
        <v>0</v>
      </c>
      <c r="H34" s="536"/>
      <c r="I34" s="536"/>
      <c r="J34" s="537"/>
      <c r="K34" s="535">
        <v>0</v>
      </c>
      <c r="L34" s="536"/>
      <c r="M34" s="536"/>
      <c r="N34" s="537"/>
    </row>
    <row r="35" spans="1:14" s="29" customFormat="1" ht="15" customHeight="1">
      <c r="A35" s="587" t="s">
        <v>276</v>
      </c>
      <c r="B35" s="588"/>
      <c r="C35" s="588"/>
      <c r="D35" s="588"/>
      <c r="E35" s="589"/>
      <c r="F35" s="28" t="s">
        <v>277</v>
      </c>
      <c r="G35" s="545">
        <f>SUM(G36:J42)</f>
        <v>0</v>
      </c>
      <c r="H35" s="546"/>
      <c r="I35" s="546"/>
      <c r="J35" s="547"/>
      <c r="K35" s="545">
        <f>SUM(K36:N42)</f>
        <v>0</v>
      </c>
      <c r="L35" s="546"/>
      <c r="M35" s="546"/>
      <c r="N35" s="547"/>
    </row>
    <row r="36" spans="1:14" s="29" customFormat="1" ht="15" customHeight="1">
      <c r="A36" s="505" t="s">
        <v>269</v>
      </c>
      <c r="B36" s="506"/>
      <c r="C36" s="506"/>
      <c r="D36" s="506"/>
      <c r="E36" s="507"/>
      <c r="F36" s="32"/>
      <c r="G36" s="570"/>
      <c r="H36" s="571"/>
      <c r="I36" s="571"/>
      <c r="J36" s="572"/>
      <c r="K36" s="570"/>
      <c r="L36" s="571"/>
      <c r="M36" s="571"/>
      <c r="N36" s="572"/>
    </row>
    <row r="37" spans="1:14" s="29" customFormat="1" ht="15" customHeight="1">
      <c r="A37" s="723" t="s">
        <v>278</v>
      </c>
      <c r="B37" s="724"/>
      <c r="C37" s="724"/>
      <c r="D37" s="724"/>
      <c r="E37" s="725"/>
      <c r="F37" s="33" t="s">
        <v>279</v>
      </c>
      <c r="G37" s="551">
        <v>0</v>
      </c>
      <c r="H37" s="552"/>
      <c r="I37" s="552"/>
      <c r="J37" s="553"/>
      <c r="K37" s="551">
        <v>0</v>
      </c>
      <c r="L37" s="552"/>
      <c r="M37" s="552"/>
      <c r="N37" s="553"/>
    </row>
    <row r="38" spans="1:14" s="29" customFormat="1" ht="15" customHeight="1">
      <c r="A38" s="723" t="s">
        <v>280</v>
      </c>
      <c r="B38" s="724"/>
      <c r="C38" s="724"/>
      <c r="D38" s="724"/>
      <c r="E38" s="725"/>
      <c r="F38" s="28" t="s">
        <v>281</v>
      </c>
      <c r="G38" s="535">
        <v>0</v>
      </c>
      <c r="H38" s="536"/>
      <c r="I38" s="536"/>
      <c r="J38" s="537"/>
      <c r="K38" s="535">
        <v>0</v>
      </c>
      <c r="L38" s="536"/>
      <c r="M38" s="536"/>
      <c r="N38" s="537"/>
    </row>
    <row r="39" spans="1:14" s="29" customFormat="1" ht="13.5" customHeight="1">
      <c r="A39" s="723" t="s">
        <v>282</v>
      </c>
      <c r="B39" s="724"/>
      <c r="C39" s="724"/>
      <c r="D39" s="724"/>
      <c r="E39" s="725"/>
      <c r="F39" s="28" t="s">
        <v>283</v>
      </c>
      <c r="G39" s="535">
        <v>0</v>
      </c>
      <c r="H39" s="536"/>
      <c r="I39" s="536"/>
      <c r="J39" s="537"/>
      <c r="K39" s="535">
        <v>0</v>
      </c>
      <c r="L39" s="536"/>
      <c r="M39" s="536"/>
      <c r="N39" s="537"/>
    </row>
    <row r="40" spans="1:14" s="29" customFormat="1" ht="15" customHeight="1">
      <c r="A40" s="723" t="s">
        <v>284</v>
      </c>
      <c r="B40" s="724"/>
      <c r="C40" s="724"/>
      <c r="D40" s="724"/>
      <c r="E40" s="725"/>
      <c r="F40" s="28" t="s">
        <v>285</v>
      </c>
      <c r="G40" s="535">
        <v>0</v>
      </c>
      <c r="H40" s="536"/>
      <c r="I40" s="536"/>
      <c r="J40" s="537"/>
      <c r="K40" s="535">
        <v>0</v>
      </c>
      <c r="L40" s="536"/>
      <c r="M40" s="536"/>
      <c r="N40" s="537"/>
    </row>
    <row r="41" spans="1:14" s="29" customFormat="1" ht="27" customHeight="1">
      <c r="A41" s="723" t="s">
        <v>1198</v>
      </c>
      <c r="B41" s="724"/>
      <c r="C41" s="724"/>
      <c r="D41" s="724"/>
      <c r="E41" s="725"/>
      <c r="F41" s="28" t="s">
        <v>287</v>
      </c>
      <c r="G41" s="535">
        <v>0</v>
      </c>
      <c r="H41" s="536"/>
      <c r="I41" s="536"/>
      <c r="J41" s="537"/>
      <c r="K41" s="535">
        <v>0</v>
      </c>
      <c r="L41" s="536"/>
      <c r="M41" s="536"/>
      <c r="N41" s="537"/>
    </row>
    <row r="42" spans="1:14" s="29" customFormat="1" ht="15" customHeight="1">
      <c r="A42" s="723" t="s">
        <v>286</v>
      </c>
      <c r="B42" s="724"/>
      <c r="C42" s="724"/>
      <c r="D42" s="724"/>
      <c r="E42" s="725"/>
      <c r="F42" s="28" t="s">
        <v>1199</v>
      </c>
      <c r="G42" s="535">
        <v>0</v>
      </c>
      <c r="H42" s="536"/>
      <c r="I42" s="536"/>
      <c r="J42" s="537"/>
      <c r="K42" s="535">
        <v>0</v>
      </c>
      <c r="L42" s="536"/>
      <c r="M42" s="536"/>
      <c r="N42" s="537"/>
    </row>
    <row r="43" spans="1:14" s="29" customFormat="1" ht="15" customHeight="1">
      <c r="A43" s="587" t="s">
        <v>289</v>
      </c>
      <c r="B43" s="588"/>
      <c r="C43" s="588"/>
      <c r="D43" s="588"/>
      <c r="E43" s="589"/>
      <c r="F43" s="28" t="s">
        <v>288</v>
      </c>
      <c r="G43" s="535">
        <v>0</v>
      </c>
      <c r="H43" s="536"/>
      <c r="I43" s="536"/>
      <c r="J43" s="537"/>
      <c r="K43" s="535">
        <v>0</v>
      </c>
      <c r="L43" s="536"/>
      <c r="M43" s="536"/>
      <c r="N43" s="537"/>
    </row>
    <row r="44" spans="1:18" s="29" customFormat="1" ht="15" customHeight="1">
      <c r="A44" s="112" t="s">
        <v>568</v>
      </c>
      <c r="B44" s="727">
        <f>Баланс!F33</f>
        <v>44926</v>
      </c>
      <c r="C44" s="727"/>
      <c r="D44" s="727"/>
      <c r="E44" s="728"/>
      <c r="F44" s="28" t="s">
        <v>290</v>
      </c>
      <c r="G44" s="559">
        <f>G20+G21-G28</f>
        <v>0</v>
      </c>
      <c r="H44" s="560"/>
      <c r="I44" s="560"/>
      <c r="J44" s="561"/>
      <c r="K44" s="559">
        <f>K20+K21-K28</f>
        <v>0</v>
      </c>
      <c r="L44" s="560"/>
      <c r="M44" s="560"/>
      <c r="N44" s="561"/>
      <c r="O44" s="30"/>
      <c r="P44" s="30"/>
      <c r="Q44" s="30"/>
      <c r="R44" s="30"/>
    </row>
    <row r="45" spans="1:14" ht="11.25" customHeight="1">
      <c r="A45" s="4"/>
      <c r="B45" s="4"/>
      <c r="C45" s="4"/>
      <c r="D45" s="4"/>
      <c r="E45" s="4"/>
      <c r="F45" s="4"/>
      <c r="G45" s="4"/>
      <c r="H45" s="4"/>
      <c r="I45" s="4"/>
      <c r="J45" s="4"/>
      <c r="K45" s="4"/>
      <c r="L45" s="4"/>
      <c r="M45" s="4"/>
      <c r="N45" s="5"/>
    </row>
    <row r="46" spans="1:14" ht="11.25" customHeight="1">
      <c r="A46" s="6" t="s">
        <v>311</v>
      </c>
      <c r="B46" s="525"/>
      <c r="C46" s="525"/>
      <c r="D46" s="6"/>
      <c r="E46" s="7"/>
      <c r="F46" s="4"/>
      <c r="G46" s="4"/>
      <c r="H46" s="4"/>
      <c r="I46" s="4"/>
      <c r="J46" s="593" t="str">
        <f>Баланс!F107</f>
        <v>И.Н. Курак</v>
      </c>
      <c r="K46" s="593"/>
      <c r="L46" s="593"/>
      <c r="M46" s="593"/>
      <c r="N46" s="593"/>
    </row>
    <row r="47" spans="1:14" ht="11.25" customHeight="1">
      <c r="A47" s="7"/>
      <c r="B47" s="526" t="s">
        <v>310</v>
      </c>
      <c r="C47" s="526"/>
      <c r="D47" s="13"/>
      <c r="E47" s="7"/>
      <c r="F47" s="12"/>
      <c r="G47" s="12"/>
      <c r="H47" s="12"/>
      <c r="I47" s="12"/>
      <c r="J47" s="523" t="s">
        <v>56</v>
      </c>
      <c r="K47" s="523"/>
      <c r="L47" s="523"/>
      <c r="M47" s="523"/>
      <c r="N47" s="524"/>
    </row>
    <row r="48" spans="1:14" ht="11.25" customHeight="1">
      <c r="A48" s="7"/>
      <c r="B48" s="13"/>
      <c r="C48" s="13"/>
      <c r="D48" s="13"/>
      <c r="E48" s="7"/>
      <c r="F48" s="12"/>
      <c r="G48" s="12"/>
      <c r="H48" s="12"/>
      <c r="I48" s="12"/>
      <c r="J48" s="13"/>
      <c r="K48" s="13"/>
      <c r="L48" s="13"/>
      <c r="M48" s="13"/>
      <c r="N48" s="12"/>
    </row>
    <row r="49" spans="1:14" ht="11.25" customHeight="1">
      <c r="A49" s="6" t="s">
        <v>312</v>
      </c>
      <c r="B49" s="525"/>
      <c r="C49" s="525"/>
      <c r="D49" s="6"/>
      <c r="E49" s="7"/>
      <c r="F49" s="4"/>
      <c r="G49" s="4"/>
      <c r="H49" s="4"/>
      <c r="I49" s="4"/>
      <c r="J49" s="593" t="str">
        <f>Баланс!F110</f>
        <v>Т.Г. Кузичева</v>
      </c>
      <c r="K49" s="593"/>
      <c r="L49" s="593"/>
      <c r="M49" s="593"/>
      <c r="N49" s="593"/>
    </row>
    <row r="50" spans="1:14" ht="11.25" customHeight="1">
      <c r="A50" s="7"/>
      <c r="B50" s="526" t="s">
        <v>310</v>
      </c>
      <c r="C50" s="526"/>
      <c r="D50" s="13"/>
      <c r="E50" s="7"/>
      <c r="F50" s="8"/>
      <c r="G50" s="8"/>
      <c r="H50" s="8"/>
      <c r="I50" s="8"/>
      <c r="J50" s="523" t="s">
        <v>56</v>
      </c>
      <c r="K50" s="523"/>
      <c r="L50" s="523"/>
      <c r="M50" s="523"/>
      <c r="N50" s="524"/>
    </row>
    <row r="51" spans="1:14" ht="11.25" customHeight="1">
      <c r="A51" s="7"/>
      <c r="B51" s="7"/>
      <c r="C51" s="7"/>
      <c r="D51" s="7"/>
      <c r="E51" s="7"/>
      <c r="F51" s="4"/>
      <c r="G51" s="4"/>
      <c r="H51" s="4"/>
      <c r="I51" s="4"/>
      <c r="J51" s="9"/>
      <c r="K51" s="9"/>
      <c r="L51" s="9"/>
      <c r="M51" s="9"/>
      <c r="N51" s="9"/>
    </row>
    <row r="52" spans="1:14" ht="11.25" customHeight="1">
      <c r="A52" s="554" t="str">
        <f>IF(Баланс!A113="","",Баланс!A113)</f>
        <v>09.03.2023г.</v>
      </c>
      <c r="B52" s="554"/>
      <c r="C52" s="18"/>
      <c r="D52" s="18"/>
      <c r="E52" s="18"/>
      <c r="F52" s="4"/>
      <c r="G52" s="4"/>
      <c r="H52" s="4"/>
      <c r="I52" s="4"/>
      <c r="J52" s="9"/>
      <c r="K52" s="9"/>
      <c r="L52" s="9"/>
      <c r="M52" s="9"/>
      <c r="N52" s="9"/>
    </row>
    <row r="53" spans="1:14" ht="3" customHeight="1">
      <c r="A53" s="447"/>
      <c r="B53" s="447"/>
      <c r="C53" s="447"/>
      <c r="D53" s="447"/>
      <c r="E53" s="447"/>
      <c r="F53" s="445"/>
      <c r="G53" s="445"/>
      <c r="H53" s="445"/>
      <c r="I53" s="445"/>
      <c r="J53" s="445"/>
      <c r="K53" s="445"/>
      <c r="L53" s="445"/>
      <c r="M53" s="445"/>
      <c r="N53" s="446"/>
    </row>
    <row r="54" spans="1:14" ht="11.25" customHeight="1">
      <c r="A54" s="3"/>
      <c r="B54" s="3"/>
      <c r="C54" s="3"/>
      <c r="D54" s="3"/>
      <c r="E54" s="3"/>
      <c r="F54" s="3"/>
      <c r="G54" s="3"/>
      <c r="H54" s="3"/>
      <c r="I54" s="3"/>
      <c r="J54" s="3"/>
      <c r="K54" s="3"/>
      <c r="L54" s="3"/>
      <c r="M54" s="3"/>
      <c r="N54" s="3"/>
    </row>
    <row r="55" spans="1:14" ht="11.25" customHeight="1">
      <c r="A55" s="3"/>
      <c r="B55" s="3"/>
      <c r="C55" s="3"/>
      <c r="D55" s="3"/>
      <c r="E55" s="3"/>
      <c r="F55" s="3"/>
      <c r="G55" s="3"/>
      <c r="H55" s="3"/>
      <c r="I55" s="3"/>
      <c r="J55" s="3"/>
      <c r="K55" s="3"/>
      <c r="L55" s="3"/>
      <c r="M55" s="3"/>
      <c r="N55" s="3"/>
    </row>
    <row r="56" spans="1:14" ht="11.25" customHeight="1">
      <c r="A56" s="3"/>
      <c r="B56" s="3"/>
      <c r="C56" s="3"/>
      <c r="D56" s="3"/>
      <c r="E56" s="3"/>
      <c r="F56" s="3"/>
      <c r="G56" s="3"/>
      <c r="H56" s="3"/>
      <c r="I56" s="3"/>
      <c r="J56" s="3"/>
      <c r="K56" s="3"/>
      <c r="L56" s="3"/>
      <c r="M56" s="3"/>
      <c r="N56" s="3"/>
    </row>
    <row r="57" spans="1:14" ht="11.25" customHeight="1">
      <c r="A57" s="3"/>
      <c r="B57" s="3"/>
      <c r="C57" s="3"/>
      <c r="D57" s="3"/>
      <c r="E57" s="3"/>
      <c r="F57" s="3"/>
      <c r="G57" s="3"/>
      <c r="H57" s="3"/>
      <c r="I57" s="3"/>
      <c r="J57" s="3"/>
      <c r="K57" s="3"/>
      <c r="L57" s="3"/>
      <c r="M57" s="3"/>
      <c r="N57" s="3"/>
    </row>
    <row r="58" spans="1:14" ht="11.25" customHeight="1">
      <c r="A58" s="3"/>
      <c r="B58" s="3"/>
      <c r="C58" s="3"/>
      <c r="D58" s="3"/>
      <c r="E58" s="3"/>
      <c r="F58" s="3"/>
      <c r="G58" s="3"/>
      <c r="H58" s="3"/>
      <c r="I58" s="3"/>
      <c r="J58" s="3"/>
      <c r="K58" s="3"/>
      <c r="L58" s="3"/>
      <c r="M58" s="3"/>
      <c r="N58" s="3"/>
    </row>
    <row r="59" spans="1:14" ht="11.25" customHeight="1">
      <c r="A59" s="3"/>
      <c r="B59" s="3"/>
      <c r="C59" s="3"/>
      <c r="D59" s="3"/>
      <c r="E59" s="3"/>
      <c r="F59" s="3"/>
      <c r="G59" s="3"/>
      <c r="H59" s="3"/>
      <c r="I59" s="3"/>
      <c r="J59" s="3"/>
      <c r="K59" s="3"/>
      <c r="L59" s="3"/>
      <c r="M59" s="3"/>
      <c r="N59" s="3"/>
    </row>
    <row r="60" spans="1:14" ht="11.25" customHeight="1">
      <c r="A60" s="3"/>
      <c r="B60" s="3"/>
      <c r="C60" s="3"/>
      <c r="D60" s="3"/>
      <c r="E60" s="3"/>
      <c r="F60" s="3"/>
      <c r="G60" s="3"/>
      <c r="H60" s="3"/>
      <c r="I60" s="3"/>
      <c r="J60" s="3"/>
      <c r="K60" s="3"/>
      <c r="L60" s="3"/>
      <c r="M60" s="3"/>
      <c r="N60" s="3"/>
    </row>
    <row r="61" spans="1:14" ht="11.25" customHeight="1">
      <c r="A61" s="3"/>
      <c r="B61" s="3"/>
      <c r="C61" s="3"/>
      <c r="D61" s="3"/>
      <c r="E61" s="3"/>
      <c r="F61" s="3"/>
      <c r="G61" s="3"/>
      <c r="H61" s="3"/>
      <c r="I61" s="3"/>
      <c r="J61" s="3"/>
      <c r="K61" s="3"/>
      <c r="L61" s="3"/>
      <c r="M61" s="3"/>
      <c r="N61" s="3"/>
    </row>
  </sheetData>
  <sheetProtection sheet="1" objects="1" formatCells="0" formatColumns="0" formatRows="0" insertColumns="0" insertRows="0" insertHyperlinks="0" deleteColumns="0" deleteRows="0" sort="0" autoFilter="0" pivotTables="0"/>
  <mergeCells count="112">
    <mergeCell ref="G35:J35"/>
    <mergeCell ref="G33:J33"/>
    <mergeCell ref="G34:J34"/>
    <mergeCell ref="K31:N31"/>
    <mergeCell ref="K34:N34"/>
    <mergeCell ref="K35:N35"/>
    <mergeCell ref="K32:N32"/>
    <mergeCell ref="K33:N33"/>
    <mergeCell ref="O20:S20"/>
    <mergeCell ref="K24:N24"/>
    <mergeCell ref="K25:N25"/>
    <mergeCell ref="A23:E23"/>
    <mergeCell ref="G22:J22"/>
    <mergeCell ref="G23:J23"/>
    <mergeCell ref="B20:E20"/>
    <mergeCell ref="G24:J24"/>
    <mergeCell ref="G21:J21"/>
    <mergeCell ref="A40:E40"/>
    <mergeCell ref="K18:N18"/>
    <mergeCell ref="A25:E25"/>
    <mergeCell ref="G19:J19"/>
    <mergeCell ref="K26:N26"/>
    <mergeCell ref="A28:E28"/>
    <mergeCell ref="A30:E30"/>
    <mergeCell ref="K28:N28"/>
    <mergeCell ref="K29:N29"/>
    <mergeCell ref="K30:N30"/>
    <mergeCell ref="K36:N36"/>
    <mergeCell ref="K37:N37"/>
    <mergeCell ref="G39:J39"/>
    <mergeCell ref="G40:J40"/>
    <mergeCell ref="K38:N38"/>
    <mergeCell ref="K39:N39"/>
    <mergeCell ref="K40:N40"/>
    <mergeCell ref="G38:J38"/>
    <mergeCell ref="G36:J36"/>
    <mergeCell ref="A29:E29"/>
    <mergeCell ref="A32:E32"/>
    <mergeCell ref="G28:J28"/>
    <mergeCell ref="G29:J29"/>
    <mergeCell ref="G30:J30"/>
    <mergeCell ref="G31:J31"/>
    <mergeCell ref="A31:E31"/>
    <mergeCell ref="G32:J32"/>
    <mergeCell ref="J1:N1"/>
    <mergeCell ref="A5:N5"/>
    <mergeCell ref="I3:N3"/>
    <mergeCell ref="K27:N27"/>
    <mergeCell ref="E15:N15"/>
    <mergeCell ref="K22:N22"/>
    <mergeCell ref="K23:N23"/>
    <mergeCell ref="A27:E27"/>
    <mergeCell ref="G25:J25"/>
    <mergeCell ref="A24:E24"/>
    <mergeCell ref="A19:E19"/>
    <mergeCell ref="A14:C14"/>
    <mergeCell ref="A15:C15"/>
    <mergeCell ref="A17:E18"/>
    <mergeCell ref="K19:N19"/>
    <mergeCell ref="K20:N20"/>
    <mergeCell ref="F17:F18"/>
    <mergeCell ref="G18:J18"/>
    <mergeCell ref="B49:C49"/>
    <mergeCell ref="J49:N49"/>
    <mergeCell ref="B44:E44"/>
    <mergeCell ref="A6:N6"/>
    <mergeCell ref="A21:E21"/>
    <mergeCell ref="A22:E22"/>
    <mergeCell ref="K21:N21"/>
    <mergeCell ref="E12:N12"/>
    <mergeCell ref="A13:C13"/>
    <mergeCell ref="E13:N13"/>
    <mergeCell ref="G7:I7"/>
    <mergeCell ref="A11:C11"/>
    <mergeCell ref="E10:N10"/>
    <mergeCell ref="E11:N11"/>
    <mergeCell ref="A52:B52"/>
    <mergeCell ref="G42:J42"/>
    <mergeCell ref="G43:J43"/>
    <mergeCell ref="G44:J44"/>
    <mergeCell ref="A43:E43"/>
    <mergeCell ref="B50:C50"/>
    <mergeCell ref="J50:N50"/>
    <mergeCell ref="J47:N47"/>
    <mergeCell ref="A9:C9"/>
    <mergeCell ref="E9:N9"/>
    <mergeCell ref="A10:C10"/>
    <mergeCell ref="G26:J26"/>
    <mergeCell ref="G27:J27"/>
    <mergeCell ref="A26:E26"/>
    <mergeCell ref="E14:N14"/>
    <mergeCell ref="G20:J20"/>
    <mergeCell ref="K41:N41"/>
    <mergeCell ref="B47:C47"/>
    <mergeCell ref="K44:N44"/>
    <mergeCell ref="K43:N43"/>
    <mergeCell ref="A42:E42"/>
    <mergeCell ref="B46:C46"/>
    <mergeCell ref="K42:N42"/>
    <mergeCell ref="A41:E41"/>
    <mergeCell ref="G41:J41"/>
    <mergeCell ref="J46:N46"/>
    <mergeCell ref="A37:E37"/>
    <mergeCell ref="A35:E35"/>
    <mergeCell ref="H2:N2"/>
    <mergeCell ref="A39:E39"/>
    <mergeCell ref="A12:C12"/>
    <mergeCell ref="G37:J37"/>
    <mergeCell ref="A36:E36"/>
    <mergeCell ref="A38:E38"/>
    <mergeCell ref="A33:E33"/>
    <mergeCell ref="A34:E34"/>
  </mergeCells>
  <printOptions/>
  <pageMargins left="0.7874015748031497" right="0.3937007874015748" top="0.3937007874015748" bottom="0.1968503937007874" header="0.1968503937007874" footer="0.2362204724409449"/>
  <pageSetup blackAndWhite="1" fitToHeight="1" fitToWidth="1" horizontalDpi="600" verticalDpi="600" orientation="portrait" paperSize="9" scale="95" r:id="rId3"/>
  <legacyDrawing r:id="rId2"/>
</worksheet>
</file>

<file path=xl/worksheets/sheet7.xml><?xml version="1.0" encoding="utf-8"?>
<worksheet xmlns="http://schemas.openxmlformats.org/spreadsheetml/2006/main" xmlns:r="http://schemas.openxmlformats.org/officeDocument/2006/relationships">
  <sheetPr codeName="Лист4">
    <tabColor indexed="45"/>
  </sheetPr>
  <dimension ref="A1:J94"/>
  <sheetViews>
    <sheetView zoomScaleSheetLayoutView="100" zoomScalePageLayoutView="0" workbookViewId="0" topLeftCell="A79">
      <selection activeCell="E53" sqref="E53"/>
    </sheetView>
  </sheetViews>
  <sheetFormatPr defaultColWidth="9.00390625" defaultRowHeight="12.75"/>
  <cols>
    <col min="1" max="1" width="5.125" style="230" customWidth="1"/>
    <col min="2" max="2" width="32.25390625" style="231" customWidth="1"/>
    <col min="3" max="3" width="22.125" style="231" customWidth="1"/>
    <col min="4" max="4" width="24.875" style="231" customWidth="1"/>
    <col min="5" max="5" width="11.00390625" style="232" customWidth="1"/>
    <col min="6" max="6" width="9.125" style="231" customWidth="1"/>
    <col min="7" max="8" width="1.75390625" style="231" customWidth="1"/>
    <col min="9" max="16384" width="9.125" style="231" customWidth="1"/>
  </cols>
  <sheetData>
    <row r="1" ht="15.75" customHeight="1">
      <c r="A1" s="279"/>
    </row>
    <row r="2" spans="1:4" ht="60" customHeight="1">
      <c r="A2" s="233"/>
      <c r="B2" s="234"/>
      <c r="C2" s="234"/>
      <c r="D2" s="235" t="s">
        <v>606</v>
      </c>
    </row>
    <row r="3" spans="1:4" ht="40.5" customHeight="1">
      <c r="A3" s="233"/>
      <c r="B3" s="234"/>
      <c r="C3" s="234"/>
      <c r="D3" s="234"/>
    </row>
    <row r="4" spans="1:5" s="236" customFormat="1" ht="14.25">
      <c r="A4" s="745" t="s">
        <v>608</v>
      </c>
      <c r="B4" s="745"/>
      <c r="C4" s="745"/>
      <c r="D4" s="745"/>
      <c r="E4" s="232"/>
    </row>
    <row r="5" spans="1:4" ht="15.75">
      <c r="A5" s="746" t="s">
        <v>609</v>
      </c>
      <c r="B5" s="746"/>
      <c r="C5" s="746"/>
      <c r="D5" s="746"/>
    </row>
    <row r="6" spans="1:10" ht="27" customHeight="1">
      <c r="A6" s="237"/>
      <c r="B6" s="744" t="str">
        <f>Баланс!D21</f>
        <v>ОАО "Белремстройсвязь"</v>
      </c>
      <c r="C6" s="744"/>
      <c r="D6" s="744"/>
      <c r="G6" s="238"/>
      <c r="H6" s="238"/>
      <c r="I6" s="238"/>
      <c r="J6" s="238"/>
    </row>
    <row r="7" spans="1:10" ht="31.5" customHeight="1">
      <c r="A7" s="239"/>
      <c r="B7" s="240" t="s">
        <v>610</v>
      </c>
      <c r="C7" s="241">
        <f>Баланс!C19</f>
        <v>44926</v>
      </c>
      <c r="D7" s="242"/>
      <c r="E7" s="243"/>
      <c r="F7" s="244"/>
      <c r="G7" s="245">
        <f>C9</f>
        <v>44926</v>
      </c>
      <c r="H7" s="245">
        <f>D9</f>
        <v>44561</v>
      </c>
      <c r="I7" s="246"/>
      <c r="J7" s="246"/>
    </row>
    <row r="8" spans="1:10" ht="16.5" customHeight="1">
      <c r="A8" s="247"/>
      <c r="B8" s="234"/>
      <c r="C8" s="234"/>
      <c r="D8" s="234"/>
      <c r="G8" s="248">
        <f>C48</f>
        <v>10522</v>
      </c>
      <c r="H8" s="248">
        <f>D48</f>
        <v>6337</v>
      </c>
      <c r="I8" s="246"/>
      <c r="J8" s="246"/>
    </row>
    <row r="9" spans="1:10" ht="28.5">
      <c r="A9" s="249" t="s">
        <v>611</v>
      </c>
      <c r="B9" s="250" t="s">
        <v>340</v>
      </c>
      <c r="C9" s="207">
        <f>Баланс!F33</f>
        <v>44926</v>
      </c>
      <c r="D9" s="251">
        <f>Баланс!G33</f>
        <v>44561</v>
      </c>
      <c r="E9" s="252" t="s">
        <v>612</v>
      </c>
      <c r="G9" s="248">
        <f>Баланс!F70</f>
        <v>3971</v>
      </c>
      <c r="H9" s="248">
        <f>Баланс!G70</f>
        <v>3971</v>
      </c>
      <c r="I9" s="246"/>
      <c r="J9" s="246"/>
    </row>
    <row r="10" spans="1:10" ht="15">
      <c r="A10" s="253">
        <v>1</v>
      </c>
      <c r="B10" s="254">
        <v>2</v>
      </c>
      <c r="C10" s="254">
        <v>3</v>
      </c>
      <c r="D10" s="254">
        <v>4</v>
      </c>
      <c r="G10" s="255"/>
      <c r="H10" s="255"/>
      <c r="I10" s="255"/>
      <c r="J10" s="255"/>
    </row>
    <row r="11" spans="1:4" ht="15">
      <c r="A11" s="256">
        <v>1</v>
      </c>
      <c r="B11" s="257" t="s">
        <v>613</v>
      </c>
      <c r="C11" s="258"/>
      <c r="D11" s="258"/>
    </row>
    <row r="12" spans="1:5" ht="30">
      <c r="A12" s="256" t="s">
        <v>614</v>
      </c>
      <c r="B12" s="259" t="s">
        <v>615</v>
      </c>
      <c r="C12" s="326">
        <f>SUM(C13:C20)</f>
        <v>12038</v>
      </c>
      <c r="D12" s="326">
        <f>SUM(D13:D20)</f>
        <v>6546</v>
      </c>
      <c r="E12" s="260">
        <v>190</v>
      </c>
    </row>
    <row r="13" spans="1:5" ht="30">
      <c r="A13" s="256" t="s">
        <v>616</v>
      </c>
      <c r="B13" s="259" t="s">
        <v>617</v>
      </c>
      <c r="C13" s="326">
        <f>Баланс!F36</f>
        <v>12022</v>
      </c>
      <c r="D13" s="326">
        <f>Баланс!G36</f>
        <v>6414</v>
      </c>
      <c r="E13" s="260">
        <v>110</v>
      </c>
    </row>
    <row r="14" spans="1:5" ht="15">
      <c r="A14" s="261" t="s">
        <v>618</v>
      </c>
      <c r="B14" s="262" t="s">
        <v>619</v>
      </c>
      <c r="C14" s="326">
        <f>Баланс!F37</f>
        <v>15</v>
      </c>
      <c r="D14" s="326">
        <f>Баланс!G37</f>
        <v>18</v>
      </c>
      <c r="E14" s="260">
        <v>120</v>
      </c>
    </row>
    <row r="15" spans="1:5" ht="30">
      <c r="A15" s="263" t="s">
        <v>620</v>
      </c>
      <c r="B15" s="262" t="s">
        <v>621</v>
      </c>
      <c r="C15" s="326">
        <f>Баланс!F38</f>
        <v>0</v>
      </c>
      <c r="D15" s="326">
        <f>Баланс!G38</f>
        <v>0</v>
      </c>
      <c r="E15" s="260">
        <v>130</v>
      </c>
    </row>
    <row r="16" spans="1:5" ht="30">
      <c r="A16" s="264" t="s">
        <v>622</v>
      </c>
      <c r="B16" s="262" t="s">
        <v>623</v>
      </c>
      <c r="C16" s="326">
        <f>Баланс!F43</f>
        <v>0</v>
      </c>
      <c r="D16" s="326">
        <f>Баланс!G43</f>
        <v>109</v>
      </c>
      <c r="E16" s="260">
        <v>140</v>
      </c>
    </row>
    <row r="17" spans="1:5" ht="29.25" customHeight="1">
      <c r="A17" s="264" t="s">
        <v>624</v>
      </c>
      <c r="B17" s="262" t="s">
        <v>625</v>
      </c>
      <c r="C17" s="326">
        <f>Баланс!F44</f>
        <v>0</v>
      </c>
      <c r="D17" s="326">
        <f>Баланс!G44</f>
        <v>0</v>
      </c>
      <c r="E17" s="260">
        <v>150</v>
      </c>
    </row>
    <row r="18" spans="1:5" ht="30">
      <c r="A18" s="264" t="s">
        <v>626</v>
      </c>
      <c r="B18" s="262" t="s">
        <v>627</v>
      </c>
      <c r="C18" s="326">
        <f>Баланс!F45</f>
        <v>1</v>
      </c>
      <c r="D18" s="326">
        <f>Баланс!G45</f>
        <v>5</v>
      </c>
      <c r="E18" s="260">
        <v>160</v>
      </c>
    </row>
    <row r="19" spans="1:5" ht="30">
      <c r="A19" s="264" t="s">
        <v>628</v>
      </c>
      <c r="B19" s="262" t="s">
        <v>629</v>
      </c>
      <c r="C19" s="326">
        <f>Баланс!F46</f>
        <v>0</v>
      </c>
      <c r="D19" s="326">
        <f>Баланс!G46</f>
        <v>0</v>
      </c>
      <c r="E19" s="260">
        <v>170</v>
      </c>
    </row>
    <row r="20" spans="1:5" ht="15">
      <c r="A20" s="264" t="s">
        <v>630</v>
      </c>
      <c r="B20" s="262" t="s">
        <v>631</v>
      </c>
      <c r="C20" s="326">
        <f>Баланс!F47</f>
        <v>0</v>
      </c>
      <c r="D20" s="326">
        <f>Баланс!G47</f>
        <v>0</v>
      </c>
      <c r="E20" s="260">
        <v>180</v>
      </c>
    </row>
    <row r="21" spans="1:5" ht="15">
      <c r="A21" s="264" t="s">
        <v>632</v>
      </c>
      <c r="B21" s="262" t="s">
        <v>633</v>
      </c>
      <c r="C21" s="326">
        <f>SUM(C22:C29)</f>
        <v>4136</v>
      </c>
      <c r="D21" s="326">
        <f>SUM(D22:D29)</f>
        <v>7102</v>
      </c>
      <c r="E21" s="260">
        <v>290</v>
      </c>
    </row>
    <row r="22" spans="1:5" ht="30">
      <c r="A22" s="256" t="s">
        <v>634</v>
      </c>
      <c r="B22" s="259" t="s">
        <v>635</v>
      </c>
      <c r="C22" s="326">
        <f>Баланс!F50</f>
        <v>1098</v>
      </c>
      <c r="D22" s="326">
        <f>Баланс!G50</f>
        <v>1544</v>
      </c>
      <c r="E22" s="260">
        <v>210</v>
      </c>
    </row>
    <row r="23" spans="1:5" ht="30">
      <c r="A23" s="264" t="s">
        <v>636</v>
      </c>
      <c r="B23" s="262" t="s">
        <v>637</v>
      </c>
      <c r="C23" s="326">
        <f>Баланс!F58</f>
        <v>0</v>
      </c>
      <c r="D23" s="326">
        <f>Баланс!G58</f>
        <v>0</v>
      </c>
      <c r="E23" s="260">
        <v>220</v>
      </c>
    </row>
    <row r="24" spans="1:5" ht="15">
      <c r="A24" s="264" t="s">
        <v>638</v>
      </c>
      <c r="B24" s="262" t="s">
        <v>639</v>
      </c>
      <c r="C24" s="326">
        <f>Баланс!F59</f>
        <v>51</v>
      </c>
      <c r="D24" s="326">
        <f>Баланс!G59</f>
        <v>76</v>
      </c>
      <c r="E24" s="260">
        <v>230</v>
      </c>
    </row>
    <row r="25" spans="1:5" ht="45">
      <c r="A25" s="264" t="s">
        <v>640</v>
      </c>
      <c r="B25" s="262" t="s">
        <v>641</v>
      </c>
      <c r="C25" s="326">
        <f>Баланс!F60</f>
        <v>1</v>
      </c>
      <c r="D25" s="326">
        <f>Баланс!G60</f>
        <v>2</v>
      </c>
      <c r="E25" s="260">
        <v>240</v>
      </c>
    </row>
    <row r="26" spans="1:5" ht="30">
      <c r="A26" s="264" t="s">
        <v>642</v>
      </c>
      <c r="B26" s="262" t="s">
        <v>643</v>
      </c>
      <c r="C26" s="326">
        <f>Баланс!F61</f>
        <v>2592</v>
      </c>
      <c r="D26" s="326">
        <f>Баланс!G61</f>
        <v>5029</v>
      </c>
      <c r="E26" s="260">
        <v>250</v>
      </c>
    </row>
    <row r="27" spans="1:5" ht="30">
      <c r="A27" s="264" t="s">
        <v>644</v>
      </c>
      <c r="B27" s="262" t="s">
        <v>645</v>
      </c>
      <c r="C27" s="326">
        <f>Баланс!F62</f>
        <v>0</v>
      </c>
      <c r="D27" s="326">
        <f>Баланс!G62</f>
        <v>0</v>
      </c>
      <c r="E27" s="260">
        <v>260</v>
      </c>
    </row>
    <row r="28" spans="1:5" ht="39.75" customHeight="1">
      <c r="A28" s="264" t="s">
        <v>646</v>
      </c>
      <c r="B28" s="262" t="s">
        <v>647</v>
      </c>
      <c r="C28" s="326">
        <f>Баланс!F63</f>
        <v>391</v>
      </c>
      <c r="D28" s="326">
        <f>Баланс!G63</f>
        <v>448</v>
      </c>
      <c r="E28" s="260">
        <v>270</v>
      </c>
    </row>
    <row r="29" spans="1:5" ht="24" customHeight="1">
      <c r="A29" s="264" t="s">
        <v>648</v>
      </c>
      <c r="B29" s="262" t="s">
        <v>649</v>
      </c>
      <c r="C29" s="326">
        <f>Баланс!F64</f>
        <v>3</v>
      </c>
      <c r="D29" s="326">
        <f>Баланс!G64</f>
        <v>3</v>
      </c>
      <c r="E29" s="260">
        <v>280</v>
      </c>
    </row>
    <row r="30" spans="1:5" ht="42" customHeight="1">
      <c r="A30" s="264">
        <v>2</v>
      </c>
      <c r="B30" s="265" t="s">
        <v>651</v>
      </c>
      <c r="C30" s="326">
        <f>C21+C12</f>
        <v>16174</v>
      </c>
      <c r="D30" s="326">
        <f>D21+D12</f>
        <v>13648</v>
      </c>
      <c r="E30" s="260"/>
    </row>
    <row r="31" spans="1:5" ht="15">
      <c r="A31" s="264">
        <v>3</v>
      </c>
      <c r="B31" s="257" t="s">
        <v>652</v>
      </c>
      <c r="C31" s="327"/>
      <c r="D31" s="327"/>
      <c r="E31" s="260"/>
    </row>
    <row r="32" spans="1:5" ht="30">
      <c r="A32" s="266" t="s">
        <v>1138</v>
      </c>
      <c r="B32" s="259" t="s">
        <v>653</v>
      </c>
      <c r="C32" s="326">
        <f>SUM(C33:C38)</f>
        <v>0</v>
      </c>
      <c r="D32" s="326">
        <f>SUM(D33:D38)</f>
        <v>5</v>
      </c>
      <c r="E32" s="260">
        <v>590</v>
      </c>
    </row>
    <row r="33" spans="1:5" ht="30">
      <c r="A33" s="261" t="s">
        <v>654</v>
      </c>
      <c r="B33" s="259" t="s">
        <v>655</v>
      </c>
      <c r="C33" s="326">
        <f>Баланс!F80</f>
        <v>0</v>
      </c>
      <c r="D33" s="326">
        <f>Баланс!G80</f>
        <v>0</v>
      </c>
      <c r="E33" s="260">
        <v>510</v>
      </c>
    </row>
    <row r="34" spans="1:5" ht="30">
      <c r="A34" s="267" t="s">
        <v>656</v>
      </c>
      <c r="B34" s="262" t="s">
        <v>657</v>
      </c>
      <c r="C34" s="326">
        <f>Баланс!F81</f>
        <v>0</v>
      </c>
      <c r="D34" s="326">
        <f>Баланс!G81</f>
        <v>0</v>
      </c>
      <c r="E34" s="260">
        <v>520</v>
      </c>
    </row>
    <row r="35" spans="1:5" ht="30">
      <c r="A35" s="267" t="s">
        <v>658</v>
      </c>
      <c r="B35" s="262" t="s">
        <v>659</v>
      </c>
      <c r="C35" s="326">
        <f>Баланс!F82</f>
        <v>0</v>
      </c>
      <c r="D35" s="326">
        <f>Баланс!G82</f>
        <v>0</v>
      </c>
      <c r="E35" s="260">
        <v>530</v>
      </c>
    </row>
    <row r="36" spans="1:5" ht="15">
      <c r="A36" s="267" t="s">
        <v>660</v>
      </c>
      <c r="B36" s="262" t="s">
        <v>661</v>
      </c>
      <c r="C36" s="326">
        <f>Баланс!F83</f>
        <v>0</v>
      </c>
      <c r="D36" s="326">
        <f>Баланс!G83</f>
        <v>5</v>
      </c>
      <c r="E36" s="260">
        <v>540</v>
      </c>
    </row>
    <row r="37" spans="1:5" ht="30">
      <c r="A37" s="267" t="s">
        <v>662</v>
      </c>
      <c r="B37" s="262" t="s">
        <v>663</v>
      </c>
      <c r="C37" s="326">
        <f>Баланс!F84</f>
        <v>0</v>
      </c>
      <c r="D37" s="326">
        <f>Баланс!G84</f>
        <v>0</v>
      </c>
      <c r="E37" s="260">
        <v>550</v>
      </c>
    </row>
    <row r="38" spans="1:5" ht="21.75" customHeight="1">
      <c r="A38" s="267" t="s">
        <v>664</v>
      </c>
      <c r="B38" s="262" t="s">
        <v>665</v>
      </c>
      <c r="C38" s="326">
        <f>Баланс!F85</f>
        <v>0</v>
      </c>
      <c r="D38" s="326">
        <f>Баланс!G85</f>
        <v>0</v>
      </c>
      <c r="E38" s="260">
        <v>560</v>
      </c>
    </row>
    <row r="39" spans="1:5" ht="30">
      <c r="A39" s="264" t="s">
        <v>1139</v>
      </c>
      <c r="B39" s="259" t="s">
        <v>666</v>
      </c>
      <c r="C39" s="326">
        <f>SUM(C40:C46)</f>
        <v>5652</v>
      </c>
      <c r="D39" s="326">
        <f>SUM(D40:D46)</f>
        <v>7306</v>
      </c>
      <c r="E39" s="260">
        <v>690</v>
      </c>
    </row>
    <row r="40" spans="1:5" ht="30">
      <c r="A40" s="264" t="s">
        <v>667</v>
      </c>
      <c r="B40" s="262" t="s">
        <v>668</v>
      </c>
      <c r="C40" s="326">
        <f>Баланс!F88</f>
        <v>1477</v>
      </c>
      <c r="D40" s="326">
        <f>Баланс!G88</f>
        <v>2164</v>
      </c>
      <c r="E40" s="260">
        <v>610</v>
      </c>
    </row>
    <row r="41" spans="1:5" ht="30">
      <c r="A41" s="264" t="s">
        <v>669</v>
      </c>
      <c r="B41" s="262" t="s">
        <v>670</v>
      </c>
      <c r="C41" s="326">
        <f>Баланс!F89</f>
        <v>0</v>
      </c>
      <c r="D41" s="326">
        <f>Баланс!G89</f>
        <v>0</v>
      </c>
      <c r="E41" s="260">
        <v>620</v>
      </c>
    </row>
    <row r="42" spans="1:5" ht="30">
      <c r="A42" s="264" t="s">
        <v>671</v>
      </c>
      <c r="B42" s="262" t="s">
        <v>672</v>
      </c>
      <c r="C42" s="326">
        <f>Баланс!F90</f>
        <v>4163</v>
      </c>
      <c r="D42" s="326">
        <f>Баланс!G90</f>
        <v>5115</v>
      </c>
      <c r="E42" s="260">
        <v>630</v>
      </c>
    </row>
    <row r="43" spans="1:5" ht="30">
      <c r="A43" s="264" t="s">
        <v>673</v>
      </c>
      <c r="B43" s="262" t="s">
        <v>674</v>
      </c>
      <c r="C43" s="326">
        <f>Баланс!F100</f>
        <v>0</v>
      </c>
      <c r="D43" s="326">
        <f>Баланс!G100</f>
        <v>0</v>
      </c>
      <c r="E43" s="260">
        <v>640</v>
      </c>
    </row>
    <row r="44" spans="1:5" ht="15">
      <c r="A44" s="264" t="s">
        <v>675</v>
      </c>
      <c r="B44" s="262" t="s">
        <v>661</v>
      </c>
      <c r="C44" s="326">
        <f>Баланс!F101</f>
        <v>12</v>
      </c>
      <c r="D44" s="326">
        <f>Баланс!G101</f>
        <v>27</v>
      </c>
      <c r="E44" s="260">
        <v>650</v>
      </c>
    </row>
    <row r="45" spans="1:5" ht="30">
      <c r="A45" s="264" t="s">
        <v>676</v>
      </c>
      <c r="B45" s="262" t="s">
        <v>663</v>
      </c>
      <c r="C45" s="326">
        <f>Баланс!F102</f>
        <v>0</v>
      </c>
      <c r="D45" s="326">
        <f>Баланс!G102</f>
        <v>0</v>
      </c>
      <c r="E45" s="260">
        <v>660</v>
      </c>
    </row>
    <row r="46" spans="1:5" ht="30">
      <c r="A46" s="264" t="s">
        <v>677</v>
      </c>
      <c r="B46" s="262" t="s">
        <v>678</v>
      </c>
      <c r="C46" s="326">
        <f>Баланс!F103</f>
        <v>0</v>
      </c>
      <c r="D46" s="326">
        <f>Баланс!G103</f>
        <v>0</v>
      </c>
      <c r="E46" s="260">
        <v>670</v>
      </c>
    </row>
    <row r="47" spans="1:4" ht="45">
      <c r="A47" s="264">
        <v>4</v>
      </c>
      <c r="B47" s="265" t="s">
        <v>679</v>
      </c>
      <c r="C47" s="326">
        <f>C39+C32</f>
        <v>5652</v>
      </c>
      <c r="D47" s="326">
        <f>D39+D32</f>
        <v>7311</v>
      </c>
    </row>
    <row r="48" spans="1:4" ht="30">
      <c r="A48" s="264">
        <v>5</v>
      </c>
      <c r="B48" s="259" t="s">
        <v>680</v>
      </c>
      <c r="C48" s="326">
        <f>C30-C47</f>
        <v>10522</v>
      </c>
      <c r="D48" s="326">
        <f>D30-D47</f>
        <v>6337</v>
      </c>
    </row>
    <row r="49" spans="1:4" ht="15">
      <c r="A49" s="268"/>
      <c r="B49" s="234"/>
      <c r="C49" s="234"/>
      <c r="D49" s="234"/>
    </row>
    <row r="50" spans="1:8" s="197" customFormat="1" ht="15.75" customHeight="1">
      <c r="A50" s="269" t="s">
        <v>311</v>
      </c>
      <c r="B50" s="211"/>
      <c r="C50" s="211"/>
      <c r="D50" s="212"/>
      <c r="E50" s="270"/>
      <c r="G50" s="271"/>
      <c r="H50" s="188"/>
    </row>
    <row r="51" spans="1:8" s="197" customFormat="1" ht="15.75" customHeight="1">
      <c r="A51" s="272"/>
      <c r="B51" s="273"/>
      <c r="C51" s="212"/>
      <c r="D51" s="426" t="str">
        <f>Баланс!F107</f>
        <v>И.Н. Курак</v>
      </c>
      <c r="E51" s="274"/>
      <c r="G51" s="275"/>
      <c r="H51" s="188"/>
    </row>
    <row r="52" spans="1:8" s="197" customFormat="1" ht="15.75" customHeight="1">
      <c r="A52" s="272"/>
      <c r="B52" s="213" t="s">
        <v>310</v>
      </c>
      <c r="C52" s="213"/>
      <c r="D52" s="213" t="s">
        <v>56</v>
      </c>
      <c r="E52" s="274"/>
      <c r="F52" s="276"/>
      <c r="G52" s="275"/>
      <c r="H52" s="188"/>
    </row>
    <row r="53" spans="1:8" s="197" customFormat="1" ht="15.75" customHeight="1">
      <c r="A53" s="646" t="s">
        <v>312</v>
      </c>
      <c r="B53" s="646"/>
      <c r="C53" s="646"/>
      <c r="D53" s="212"/>
      <c r="E53" s="270"/>
      <c r="F53" s="271"/>
      <c r="G53" s="271"/>
      <c r="H53" s="188"/>
    </row>
    <row r="54" spans="1:8" s="197" customFormat="1" ht="15.75" customHeight="1">
      <c r="A54" s="272"/>
      <c r="B54" s="273"/>
      <c r="C54" s="212"/>
      <c r="D54" s="426" t="str">
        <f>Баланс!F110</f>
        <v>Т.Г. Кузичева</v>
      </c>
      <c r="E54" s="274"/>
      <c r="G54" s="275"/>
      <c r="H54" s="188"/>
    </row>
    <row r="55" spans="1:8" s="197" customFormat="1" ht="15.75" customHeight="1">
      <c r="A55" s="272"/>
      <c r="B55" s="213" t="s">
        <v>310</v>
      </c>
      <c r="C55" s="213"/>
      <c r="D55" s="213" t="s">
        <v>56</v>
      </c>
      <c r="E55" s="274"/>
      <c r="F55" s="276"/>
      <c r="G55" s="275"/>
      <c r="H55" s="188"/>
    </row>
    <row r="56" spans="1:8" s="197" customFormat="1" ht="9" customHeight="1">
      <c r="A56" s="272"/>
      <c r="B56" s="212"/>
      <c r="C56" s="215"/>
      <c r="D56" s="215"/>
      <c r="E56" s="270"/>
      <c r="F56" s="277"/>
      <c r="G56" s="277"/>
      <c r="H56" s="188"/>
    </row>
    <row r="57" spans="1:7" ht="15">
      <c r="A57" s="233"/>
      <c r="B57" s="18" t="str">
        <f>Баланс!A113</f>
        <v>09.03.2023г.</v>
      </c>
      <c r="C57" s="234"/>
      <c r="D57" s="234"/>
      <c r="E57" s="278"/>
      <c r="F57" s="255"/>
      <c r="G57" s="255"/>
    </row>
    <row r="58" spans="1:4" ht="15">
      <c r="A58" s="233"/>
      <c r="B58" s="234"/>
      <c r="C58" s="234"/>
      <c r="D58" s="234"/>
    </row>
    <row r="59" spans="1:4" ht="15">
      <c r="A59" s="233"/>
      <c r="B59" s="234"/>
      <c r="C59" s="234"/>
      <c r="D59" s="234"/>
    </row>
    <row r="60" spans="1:4" ht="15">
      <c r="A60" s="233"/>
      <c r="B60" s="234"/>
      <c r="C60" s="234"/>
      <c r="D60" s="234"/>
    </row>
    <row r="61" spans="1:4" ht="15">
      <c r="A61" s="233"/>
      <c r="B61" s="234"/>
      <c r="C61" s="234"/>
      <c r="D61" s="234"/>
    </row>
    <row r="62" spans="1:4" ht="15">
      <c r="A62" s="233"/>
      <c r="B62" s="234"/>
      <c r="C62" s="234"/>
      <c r="D62" s="234"/>
    </row>
    <row r="63" spans="1:4" ht="15">
      <c r="A63" s="233"/>
      <c r="B63" s="234"/>
      <c r="C63" s="234"/>
      <c r="D63" s="234"/>
    </row>
    <row r="64" spans="1:4" ht="15">
      <c r="A64" s="233"/>
      <c r="B64" s="234"/>
      <c r="C64" s="234"/>
      <c r="D64" s="234"/>
    </row>
    <row r="65" spans="1:4" ht="15">
      <c r="A65" s="233"/>
      <c r="B65" s="234"/>
      <c r="C65" s="234"/>
      <c r="D65" s="234"/>
    </row>
    <row r="66" spans="1:4" ht="15">
      <c r="A66" s="233"/>
      <c r="B66" s="234"/>
      <c r="C66" s="234"/>
      <c r="D66" s="234"/>
    </row>
    <row r="67" spans="1:4" ht="15">
      <c r="A67" s="233"/>
      <c r="B67" s="234"/>
      <c r="C67" s="234"/>
      <c r="D67" s="234"/>
    </row>
    <row r="68" spans="1:4" ht="15">
      <c r="A68" s="233"/>
      <c r="B68" s="234"/>
      <c r="C68" s="234"/>
      <c r="D68" s="234"/>
    </row>
    <row r="69" spans="1:4" ht="15">
      <c r="A69" s="233"/>
      <c r="B69" s="234"/>
      <c r="C69" s="234"/>
      <c r="D69" s="234"/>
    </row>
    <row r="70" spans="1:4" ht="15">
      <c r="A70" s="233"/>
      <c r="B70" s="234"/>
      <c r="C70" s="234"/>
      <c r="D70" s="234"/>
    </row>
    <row r="71" spans="1:4" ht="15">
      <c r="A71" s="233"/>
      <c r="B71" s="234"/>
      <c r="C71" s="234"/>
      <c r="D71" s="234"/>
    </row>
    <row r="72" spans="1:4" ht="15">
      <c r="A72" s="233"/>
      <c r="B72" s="234"/>
      <c r="C72" s="234"/>
      <c r="D72" s="234"/>
    </row>
    <row r="73" spans="1:4" ht="15">
      <c r="A73" s="233"/>
      <c r="B73" s="234"/>
      <c r="C73" s="234"/>
      <c r="D73" s="234"/>
    </row>
    <row r="74" spans="1:4" ht="15">
      <c r="A74" s="233"/>
      <c r="B74" s="234"/>
      <c r="C74" s="234"/>
      <c r="D74" s="234"/>
    </row>
    <row r="75" spans="1:4" ht="15">
      <c r="A75" s="233"/>
      <c r="B75" s="234"/>
      <c r="C75" s="234"/>
      <c r="D75" s="234"/>
    </row>
    <row r="76" spans="1:4" ht="15">
      <c r="A76" s="233"/>
      <c r="B76" s="234"/>
      <c r="C76" s="234"/>
      <c r="D76" s="234"/>
    </row>
    <row r="77" spans="1:4" ht="15">
      <c r="A77" s="233"/>
      <c r="B77" s="234"/>
      <c r="C77" s="234"/>
      <c r="D77" s="234"/>
    </row>
    <row r="78" spans="1:4" ht="15">
      <c r="A78" s="233"/>
      <c r="B78" s="234"/>
      <c r="C78" s="234"/>
      <c r="D78" s="234"/>
    </row>
    <row r="79" spans="1:4" ht="15">
      <c r="A79" s="233"/>
      <c r="B79" s="234"/>
      <c r="C79" s="234"/>
      <c r="D79" s="234"/>
    </row>
    <row r="80" spans="1:4" ht="15">
      <c r="A80" s="233"/>
      <c r="B80" s="234"/>
      <c r="C80" s="234"/>
      <c r="D80" s="234"/>
    </row>
    <row r="81" spans="1:4" ht="15">
      <c r="A81" s="233"/>
      <c r="B81" s="234"/>
      <c r="C81" s="234"/>
      <c r="D81" s="234"/>
    </row>
    <row r="82" spans="1:4" ht="15">
      <c r="A82" s="233"/>
      <c r="B82" s="234"/>
      <c r="C82" s="234"/>
      <c r="D82" s="234"/>
    </row>
    <row r="83" spans="1:4" ht="15">
      <c r="A83" s="233"/>
      <c r="B83" s="234"/>
      <c r="C83" s="234"/>
      <c r="D83" s="234"/>
    </row>
    <row r="84" spans="1:4" ht="15">
      <c r="A84" s="233"/>
      <c r="B84" s="234"/>
      <c r="C84" s="234"/>
      <c r="D84" s="234"/>
    </row>
    <row r="85" spans="1:4" ht="15">
      <c r="A85" s="233"/>
      <c r="B85" s="234"/>
      <c r="C85" s="234"/>
      <c r="D85" s="234"/>
    </row>
    <row r="86" spans="1:4" ht="15">
      <c r="A86" s="233"/>
      <c r="B86" s="234"/>
      <c r="C86" s="234"/>
      <c r="D86" s="234"/>
    </row>
    <row r="87" spans="1:4" ht="15">
      <c r="A87" s="233"/>
      <c r="B87" s="234"/>
      <c r="C87" s="234"/>
      <c r="D87" s="234"/>
    </row>
    <row r="88" spans="1:4" ht="15">
      <c r="A88" s="233"/>
      <c r="B88" s="234"/>
      <c r="C88" s="234"/>
      <c r="D88" s="234"/>
    </row>
    <row r="89" spans="1:4" ht="15">
      <c r="A89" s="233"/>
      <c r="B89" s="234"/>
      <c r="C89" s="234"/>
      <c r="D89" s="234"/>
    </row>
    <row r="90" spans="1:4" ht="15">
      <c r="A90" s="233"/>
      <c r="B90" s="234"/>
      <c r="C90" s="234"/>
      <c r="D90" s="234"/>
    </row>
    <row r="91" spans="1:4" ht="15">
      <c r="A91" s="233"/>
      <c r="B91" s="234"/>
      <c r="C91" s="234"/>
      <c r="D91" s="234"/>
    </row>
    <row r="92" spans="1:4" ht="15">
      <c r="A92" s="233"/>
      <c r="B92" s="234"/>
      <c r="C92" s="234"/>
      <c r="D92" s="234"/>
    </row>
    <row r="93" spans="1:4" ht="15">
      <c r="A93" s="233"/>
      <c r="B93" s="234"/>
      <c r="C93" s="234"/>
      <c r="D93" s="234"/>
    </row>
    <row r="94" spans="1:4" ht="15">
      <c r="A94" s="233"/>
      <c r="B94" s="234"/>
      <c r="C94" s="234"/>
      <c r="D94" s="234"/>
    </row>
  </sheetData>
  <sheetProtection formatCells="0" formatColumns="0" formatRows="0" insertColumns="0" insertRows="0" insertHyperlinks="0" deleteColumns="0" deleteRows="0" sort="0" autoFilter="0" pivotTables="0"/>
  <mergeCells count="4">
    <mergeCell ref="A53:C53"/>
    <mergeCell ref="B6:D6"/>
    <mergeCell ref="A4:D4"/>
    <mergeCell ref="A5:D5"/>
  </mergeCells>
  <printOptions/>
  <pageMargins left="0.7874015748031497" right="0.3937007874015748" top="0.3937007874015748" bottom="0.5905511811023623" header="0.5118110236220472" footer="0.5118110236220472"/>
  <pageSetup blackAndWhite="1" horizontalDpi="600" verticalDpi="600" orientation="portrait" paperSize="9" r:id="rId4"/>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Лист17">
    <tabColor indexed="44"/>
    <pageSetUpPr fitToPage="1"/>
  </sheetPr>
  <dimension ref="A1:AD376"/>
  <sheetViews>
    <sheetView zoomScale="95" zoomScaleNormal="95" zoomScaleSheetLayoutView="100" zoomScalePageLayoutView="0" workbookViewId="0" topLeftCell="A1">
      <selection activeCell="A14" sqref="A14"/>
    </sheetView>
  </sheetViews>
  <sheetFormatPr defaultColWidth="8.75390625" defaultRowHeight="12.75"/>
  <cols>
    <col min="1" max="1" width="3.75390625" style="41" customWidth="1"/>
    <col min="2" max="2" width="14.75390625" style="41" customWidth="1"/>
    <col min="3" max="3" width="15.875" style="41" customWidth="1"/>
    <col min="4" max="4" width="13.00390625" style="41" customWidth="1"/>
    <col min="5" max="5" width="6.25390625" style="41" customWidth="1"/>
    <col min="6" max="6" width="4.00390625" style="41" customWidth="1"/>
    <col min="7" max="7" width="3.00390625" style="41" customWidth="1"/>
    <col min="8" max="8" width="2.125" style="41" bestFit="1" customWidth="1"/>
    <col min="9" max="9" width="5.375" style="41" customWidth="1"/>
    <col min="10" max="10" width="8.25390625" style="41" customWidth="1"/>
    <col min="11" max="11" width="5.75390625" style="41" customWidth="1"/>
    <col min="12" max="12" width="10.00390625" style="41" hidden="1" customWidth="1"/>
    <col min="13" max="13" width="12.25390625" style="41" customWidth="1"/>
    <col min="14" max="14" width="2.75390625" style="41" customWidth="1"/>
    <col min="15" max="15" width="9.375" style="41" customWidth="1"/>
    <col min="16" max="16" width="7.375" style="170" customWidth="1"/>
    <col min="17" max="17" width="70.875" style="41" customWidth="1"/>
    <col min="18" max="18" width="9.00390625" style="41" customWidth="1"/>
    <col min="19" max="19" width="5.125" style="41" customWidth="1"/>
    <col min="20" max="20" width="8.75390625" style="41" customWidth="1"/>
    <col min="21" max="26" width="3.75390625" style="159" customWidth="1"/>
    <col min="27" max="16384" width="8.75390625" style="41" customWidth="1"/>
  </cols>
  <sheetData>
    <row r="1" spans="1:30" s="39" customFormat="1" ht="12.75">
      <c r="A1" s="38"/>
      <c r="B1" s="38"/>
      <c r="C1" s="38"/>
      <c r="D1" s="38"/>
      <c r="E1" s="38"/>
      <c r="F1" s="38"/>
      <c r="G1" s="38"/>
      <c r="H1" s="38"/>
      <c r="I1" s="767" t="s">
        <v>1160</v>
      </c>
      <c r="J1" s="767"/>
      <c r="K1" s="767"/>
      <c r="L1" s="767"/>
      <c r="M1" s="767"/>
      <c r="P1" s="168"/>
      <c r="U1" s="434"/>
      <c r="V1" s="434"/>
      <c r="W1" s="434"/>
      <c r="X1" s="434"/>
      <c r="Y1" s="434"/>
      <c r="Z1" s="434"/>
      <c r="AA1" s="431"/>
      <c r="AB1" s="431"/>
      <c r="AC1" s="431"/>
      <c r="AD1" s="431"/>
    </row>
    <row r="2" spans="1:30" s="39" customFormat="1" ht="76.5" customHeight="1">
      <c r="A2" s="38"/>
      <c r="B2" s="38"/>
      <c r="C2" s="38"/>
      <c r="D2" s="38"/>
      <c r="E2" s="773" t="s">
        <v>702</v>
      </c>
      <c r="F2" s="773"/>
      <c r="G2" s="773"/>
      <c r="H2" s="773"/>
      <c r="I2" s="773"/>
      <c r="J2" s="773"/>
      <c r="K2" s="773"/>
      <c r="L2" s="773"/>
      <c r="M2" s="773"/>
      <c r="P2" s="168"/>
      <c r="U2" s="434"/>
      <c r="V2" s="434"/>
      <c r="W2" s="434"/>
      <c r="X2" s="434"/>
      <c r="Y2" s="434"/>
      <c r="Z2" s="434"/>
      <c r="AA2" s="431"/>
      <c r="AB2" s="431"/>
      <c r="AC2" s="431"/>
      <c r="AD2" s="431"/>
    </row>
    <row r="3" spans="1:17" ht="18" customHeight="1">
      <c r="A3" s="40"/>
      <c r="B3" s="40"/>
      <c r="C3" s="40"/>
      <c r="D3" s="40"/>
      <c r="E3" s="40"/>
      <c r="F3" s="40"/>
      <c r="G3" s="40"/>
      <c r="H3" s="40"/>
      <c r="I3" s="40"/>
      <c r="J3" s="40"/>
      <c r="K3" s="40"/>
      <c r="L3" s="40"/>
      <c r="M3" s="40"/>
      <c r="P3" s="169"/>
      <c r="Q3" s="774" t="s">
        <v>339</v>
      </c>
    </row>
    <row r="4" spans="1:17" ht="14.25">
      <c r="A4" s="768" t="s">
        <v>1159</v>
      </c>
      <c r="B4" s="769"/>
      <c r="C4" s="769"/>
      <c r="D4" s="769"/>
      <c r="E4" s="769"/>
      <c r="F4" s="769"/>
      <c r="G4" s="769"/>
      <c r="H4" s="769"/>
      <c r="I4" s="769"/>
      <c r="J4" s="769"/>
      <c r="K4" s="769"/>
      <c r="L4" s="769"/>
      <c r="M4" s="769"/>
      <c r="P4" s="169"/>
      <c r="Q4" s="774"/>
    </row>
    <row r="5" spans="1:19" ht="12.75">
      <c r="A5" s="40"/>
      <c r="B5" s="770" t="str">
        <f>Баланс!D21</f>
        <v>ОАО "Белремстройсвязь"</v>
      </c>
      <c r="C5" s="770"/>
      <c r="D5" s="770"/>
      <c r="E5" s="770"/>
      <c r="F5" s="770"/>
      <c r="G5" s="770"/>
      <c r="H5" s="770"/>
      <c r="I5" s="770"/>
      <c r="J5" s="770"/>
      <c r="K5" s="770"/>
      <c r="L5" s="40"/>
      <c r="M5" s="40"/>
      <c r="P5" s="169"/>
      <c r="Q5" s="774"/>
      <c r="R5" s="42"/>
      <c r="S5" s="42"/>
    </row>
    <row r="6" spans="1:30" ht="12.75">
      <c r="A6" s="40"/>
      <c r="B6" s="771" t="s">
        <v>1130</v>
      </c>
      <c r="C6" s="772"/>
      <c r="D6" s="772"/>
      <c r="E6" s="772"/>
      <c r="F6" s="772"/>
      <c r="G6" s="772"/>
      <c r="H6" s="772"/>
      <c r="I6" s="772"/>
      <c r="J6" s="772"/>
      <c r="K6" s="772"/>
      <c r="L6" s="40"/>
      <c r="M6" s="40"/>
      <c r="P6" s="169"/>
      <c r="Q6" s="774"/>
      <c r="R6" s="42"/>
      <c r="S6" s="42"/>
      <c r="T6" s="43"/>
      <c r="U6" s="43"/>
      <c r="V6" s="43"/>
      <c r="W6" s="43"/>
      <c r="X6" s="43"/>
      <c r="Y6" s="43"/>
      <c r="Z6" s="43"/>
      <c r="AA6" s="50"/>
      <c r="AB6" s="50"/>
      <c r="AC6" s="50"/>
      <c r="AD6" s="50"/>
    </row>
    <row r="7" spans="1:30" ht="3" customHeight="1">
      <c r="A7" s="40"/>
      <c r="B7" s="40"/>
      <c r="C7" s="40"/>
      <c r="D7" s="40"/>
      <c r="E7" s="40"/>
      <c r="F7" s="40"/>
      <c r="G7" s="40"/>
      <c r="H7" s="40"/>
      <c r="I7" s="40"/>
      <c r="J7" s="40"/>
      <c r="K7" s="40"/>
      <c r="L7" s="40"/>
      <c r="M7" s="40"/>
      <c r="P7" s="169"/>
      <c r="Q7" s="774"/>
      <c r="R7" s="42"/>
      <c r="S7" s="42"/>
      <c r="T7" s="43"/>
      <c r="U7" s="43"/>
      <c r="V7" s="43"/>
      <c r="W7" s="43"/>
      <c r="X7" s="43"/>
      <c r="Y7" s="43"/>
      <c r="Z7" s="43"/>
      <c r="AA7" s="50"/>
      <c r="AB7" s="50"/>
      <c r="AC7" s="50"/>
      <c r="AD7" s="50"/>
    </row>
    <row r="8" spans="1:30" ht="14.25">
      <c r="A8" s="40"/>
      <c r="B8" s="40"/>
      <c r="C8" s="124" t="s">
        <v>569</v>
      </c>
      <c r="D8" s="778">
        <f>Баланс!C19</f>
        <v>44926</v>
      </c>
      <c r="E8" s="778"/>
      <c r="F8" s="778"/>
      <c r="G8" s="122"/>
      <c r="H8" s="122"/>
      <c r="I8" s="123"/>
      <c r="J8" s="122"/>
      <c r="K8" s="40"/>
      <c r="L8" s="40"/>
      <c r="M8" s="40"/>
      <c r="P8" s="169"/>
      <c r="Q8" s="774"/>
      <c r="R8" s="42"/>
      <c r="S8" s="42"/>
      <c r="T8" s="43"/>
      <c r="U8" s="43"/>
      <c r="V8" s="43"/>
      <c r="W8" s="43"/>
      <c r="X8" s="43"/>
      <c r="Y8" s="43"/>
      <c r="Z8" s="43"/>
      <c r="AA8" s="50"/>
      <c r="AB8" s="50"/>
      <c r="AC8" s="50"/>
      <c r="AD8" s="50"/>
    </row>
    <row r="9" spans="1:30" ht="12" customHeight="1">
      <c r="A9" s="40"/>
      <c r="B9" s="40"/>
      <c r="C9" s="40"/>
      <c r="D9" s="40"/>
      <c r="E9" s="40"/>
      <c r="F9" s="40"/>
      <c r="G9" s="40"/>
      <c r="H9" s="40"/>
      <c r="I9" s="40"/>
      <c r="J9" s="40"/>
      <c r="K9" s="40"/>
      <c r="L9" s="40"/>
      <c r="M9" s="40"/>
      <c r="P9" s="169"/>
      <c r="Q9" s="774"/>
      <c r="R9" s="42"/>
      <c r="S9" s="42"/>
      <c r="T9" s="43"/>
      <c r="U9" s="43"/>
      <c r="V9" s="43"/>
      <c r="W9" s="43"/>
      <c r="X9" s="43"/>
      <c r="Y9" s="43"/>
      <c r="Z9" s="43"/>
      <c r="AA9" s="50"/>
      <c r="AB9" s="50"/>
      <c r="AC9" s="50"/>
      <c r="AD9" s="50"/>
    </row>
    <row r="10" spans="1:30" ht="45.75" customHeight="1">
      <c r="A10" s="44" t="s">
        <v>415</v>
      </c>
      <c r="B10" s="756" t="s">
        <v>416</v>
      </c>
      <c r="C10" s="756"/>
      <c r="D10" s="756"/>
      <c r="E10" s="756" t="s">
        <v>417</v>
      </c>
      <c r="F10" s="756"/>
      <c r="G10" s="756"/>
      <c r="H10" s="766" t="s">
        <v>1125</v>
      </c>
      <c r="I10" s="756"/>
      <c r="J10" s="756"/>
      <c r="K10" s="766" t="s">
        <v>1131</v>
      </c>
      <c r="L10" s="756"/>
      <c r="M10" s="756"/>
      <c r="P10" s="747" t="s">
        <v>605</v>
      </c>
      <c r="Q10" s="747"/>
      <c r="R10" s="42"/>
      <c r="S10" s="42"/>
      <c r="T10" s="43"/>
      <c r="U10" s="43"/>
      <c r="V10" s="43"/>
      <c r="W10" s="435" t="s">
        <v>417</v>
      </c>
      <c r="X10" s="435" t="s">
        <v>418</v>
      </c>
      <c r="Y10" s="43"/>
      <c r="Z10" s="43"/>
      <c r="AA10" s="50"/>
      <c r="AB10" s="50"/>
      <c r="AC10" s="50"/>
      <c r="AD10" s="50"/>
    </row>
    <row r="11" spans="1:30" ht="12.75">
      <c r="A11" s="45">
        <v>1</v>
      </c>
      <c r="B11" s="756">
        <v>2</v>
      </c>
      <c r="C11" s="756"/>
      <c r="D11" s="756"/>
      <c r="E11" s="756">
        <v>3</v>
      </c>
      <c r="F11" s="756"/>
      <c r="G11" s="756"/>
      <c r="H11" s="756">
        <v>4</v>
      </c>
      <c r="I11" s="756"/>
      <c r="J11" s="756"/>
      <c r="K11" s="756">
        <v>5</v>
      </c>
      <c r="L11" s="756"/>
      <c r="M11" s="756"/>
      <c r="P11" s="171" t="s">
        <v>1157</v>
      </c>
      <c r="Q11" s="167" t="s">
        <v>1064</v>
      </c>
      <c r="R11" s="163" t="s">
        <v>1158</v>
      </c>
      <c r="S11" s="42"/>
      <c r="T11" s="43"/>
      <c r="U11" s="43"/>
      <c r="V11" s="43"/>
      <c r="W11" s="43"/>
      <c r="X11" s="43"/>
      <c r="Y11" s="43"/>
      <c r="Z11" s="43"/>
      <c r="AA11" s="50"/>
      <c r="AB11" s="50"/>
      <c r="AC11" s="50"/>
      <c r="AD11" s="50"/>
    </row>
    <row r="12" spans="1:30" ht="49.5" customHeight="1">
      <c r="A12" s="46">
        <v>1</v>
      </c>
      <c r="B12" s="753" t="s">
        <v>423</v>
      </c>
      <c r="C12" s="760"/>
      <c r="D12" s="761"/>
      <c r="E12" s="750">
        <f>IF(Баланс!G104=0,0,Баланс!G65/Баланс!G104)</f>
        <v>0.9720777443197371</v>
      </c>
      <c r="F12" s="751"/>
      <c r="G12" s="752"/>
      <c r="H12" s="750">
        <f>IF(Баланс!F104=0,0,Баланс!F65/Баланс!F104)</f>
        <v>0.7317763623496107</v>
      </c>
      <c r="I12" s="751"/>
      <c r="J12" s="752"/>
      <c r="K12" s="765" t="str">
        <f>"K1&gt;="&amp;R12</f>
        <v>K1&gt;=1,2</v>
      </c>
      <c r="L12" s="765"/>
      <c r="M12" s="765"/>
      <c r="O12" s="48"/>
      <c r="P12" s="179" t="s">
        <v>853</v>
      </c>
      <c r="Q12" s="49" t="str">
        <f>VLOOKUP($P12,$P$112:$S$373,2,0)</f>
        <v>Общее строительство зданий</v>
      </c>
      <c r="R12" s="164">
        <f>VLOOKUP($P$12,$P$112:$T$373,3,0)</f>
        <v>1.2</v>
      </c>
      <c r="T12" s="43"/>
      <c r="U12" s="436"/>
      <c r="V12" s="436" t="s">
        <v>419</v>
      </c>
      <c r="W12" s="437">
        <f>E12</f>
        <v>0.9720777443197371</v>
      </c>
      <c r="X12" s="437">
        <f>H12</f>
        <v>0.7317763623496107</v>
      </c>
      <c r="Y12" s="437">
        <f>$R$12</f>
        <v>1.2</v>
      </c>
      <c r="Z12" s="438">
        <f>$Y$12</f>
        <v>1.2</v>
      </c>
      <c r="AA12" s="432"/>
      <c r="AB12" s="50"/>
      <c r="AC12" s="50"/>
      <c r="AD12" s="50"/>
    </row>
    <row r="13" spans="1:30" ht="78" customHeight="1">
      <c r="A13" s="46">
        <v>2</v>
      </c>
      <c r="B13" s="748" t="s">
        <v>424</v>
      </c>
      <c r="C13" s="749"/>
      <c r="D13" s="749"/>
      <c r="E13" s="750">
        <f>IF(Баланс!G65=0,0,(Баланс!G78+Баланс!G86-Баланс!G48)/Баланс!G65)</f>
        <v>-0.028724303013235707</v>
      </c>
      <c r="F13" s="751"/>
      <c r="G13" s="752"/>
      <c r="H13" s="750">
        <f>IF(Баланс!F65=0,0,(Баланс!F78+Баланс!F86-Баланс!F48)/Баланс!F65)</f>
        <v>-0.3665377176015474</v>
      </c>
      <c r="I13" s="751"/>
      <c r="J13" s="752"/>
      <c r="K13" s="765" t="str">
        <f>"K2&gt;="&amp;R13</f>
        <v>K2&gt;=0,15</v>
      </c>
      <c r="L13" s="765"/>
      <c r="M13" s="765"/>
      <c r="O13" s="165"/>
      <c r="P13" s="332" t="str">
        <f>$P$12</f>
        <v>412</v>
      </c>
      <c r="Q13" s="166" t="str">
        <f>$Q$12</f>
        <v>Общее строительство зданий</v>
      </c>
      <c r="R13" s="164">
        <f>VLOOKUP($P$13,$P$112:$T$373,4,0)</f>
        <v>0.15</v>
      </c>
      <c r="S13" s="42"/>
      <c r="T13" s="43"/>
      <c r="U13" s="436"/>
      <c r="V13" s="436" t="s">
        <v>420</v>
      </c>
      <c r="W13" s="437">
        <f>E13</f>
        <v>-0.028724303013235707</v>
      </c>
      <c r="X13" s="437">
        <f>H13</f>
        <v>-0.3665377176015474</v>
      </c>
      <c r="Y13" s="437">
        <f>$R$13</f>
        <v>0.15</v>
      </c>
      <c r="Z13" s="438">
        <f>$Y$13</f>
        <v>0.15</v>
      </c>
      <c r="AA13" s="432"/>
      <c r="AB13" s="50"/>
      <c r="AC13" s="50"/>
      <c r="AD13" s="50"/>
    </row>
    <row r="14" spans="1:30" ht="71.25" customHeight="1">
      <c r="A14" s="46">
        <v>3</v>
      </c>
      <c r="B14" s="748" t="s">
        <v>604</v>
      </c>
      <c r="C14" s="749"/>
      <c r="D14" s="749"/>
      <c r="E14" s="750">
        <f>IF(Баланс!G66=0,0,(Баланс!G104+Баланс!G86)/Баланс!G66)</f>
        <v>0.5356828839390387</v>
      </c>
      <c r="F14" s="751"/>
      <c r="G14" s="752"/>
      <c r="H14" s="750">
        <f>IF(Баланс!F66=0,0,(Баланс!F104+Баланс!F86)/Баланс!F66)</f>
        <v>0.3494497341412143</v>
      </c>
      <c r="I14" s="751"/>
      <c r="J14" s="752"/>
      <c r="K14" s="775" t="str">
        <f>"К3 &lt;= "&amp;O14</f>
        <v>К3 &lt;= 0,85</v>
      </c>
      <c r="L14" s="776"/>
      <c r="M14" s="777"/>
      <c r="O14" s="428">
        <v>0.85</v>
      </c>
      <c r="P14" s="169"/>
      <c r="Q14" s="433" t="s">
        <v>879</v>
      </c>
      <c r="R14" s="42"/>
      <c r="S14" s="42"/>
      <c r="T14" s="43"/>
      <c r="U14" s="436"/>
      <c r="V14" s="436" t="s">
        <v>421</v>
      </c>
      <c r="W14" s="437">
        <f>E14</f>
        <v>0.5356828839390387</v>
      </c>
      <c r="X14" s="437">
        <f>H14</f>
        <v>0.3494497341412143</v>
      </c>
      <c r="Y14" s="437">
        <f>O14</f>
        <v>0.85</v>
      </c>
      <c r="Z14" s="438">
        <f>O14</f>
        <v>0.85</v>
      </c>
      <c r="AA14" s="432"/>
      <c r="AB14" s="50"/>
      <c r="AC14" s="50"/>
      <c r="AD14" s="50"/>
    </row>
    <row r="15" spans="1:29" ht="62.25" customHeight="1">
      <c r="A15" s="47">
        <v>4</v>
      </c>
      <c r="B15" s="753" t="s">
        <v>1161</v>
      </c>
      <c r="C15" s="754"/>
      <c r="D15" s="755"/>
      <c r="E15" s="750">
        <f>IF(Баланс!G104=0,0,(Баланс!G62+Баланс!G63)/Баланс!G104)</f>
        <v>0.06131946345469477</v>
      </c>
      <c r="F15" s="751"/>
      <c r="G15" s="752"/>
      <c r="H15" s="750">
        <f>IF(Баланс!F104=0,0,(Баланс!F62+Баланс!F63)/Баланс!F104)</f>
        <v>0.0691790516631281</v>
      </c>
      <c r="I15" s="751"/>
      <c r="J15" s="752"/>
      <c r="K15" s="757" t="s">
        <v>1162</v>
      </c>
      <c r="L15" s="758"/>
      <c r="M15" s="759"/>
      <c r="S15" s="43"/>
      <c r="T15" s="43"/>
      <c r="U15" s="43"/>
      <c r="V15" s="43"/>
      <c r="W15" s="43"/>
      <c r="X15" s="439"/>
      <c r="Y15" s="440"/>
      <c r="Z15" s="43"/>
      <c r="AA15" s="50"/>
      <c r="AB15" s="50"/>
      <c r="AC15" s="50"/>
    </row>
    <row r="16" spans="1:26" ht="56.25" customHeight="1">
      <c r="A16" s="47">
        <v>5</v>
      </c>
      <c r="B16" s="748" t="s">
        <v>1163</v>
      </c>
      <c r="C16" s="749"/>
      <c r="D16" s="749"/>
      <c r="E16" s="764">
        <v>0</v>
      </c>
      <c r="F16" s="764"/>
      <c r="G16" s="764"/>
      <c r="H16" s="762">
        <f>IF(Баланс!F66+Баланс!F66=0,0,'Прил.2'!G20*2/(Баланс!F66+Баланс!F66))</f>
        <v>1.1101149993817236</v>
      </c>
      <c r="I16" s="762"/>
      <c r="J16" s="762"/>
      <c r="K16" s="757" t="str">
        <f>IF(AND(E16=0,H16=0),"нет данных",IF(E16&gt;H16,"оборачиваемость капитала снизилась","оборачиваемость капитала повысилась"))</f>
        <v>оборачиваемость капитала повысилась</v>
      </c>
      <c r="L16" s="758"/>
      <c r="M16" s="759"/>
      <c r="N16" s="50"/>
      <c r="T16" s="50"/>
      <c r="U16" s="43"/>
      <c r="V16" s="43"/>
      <c r="W16" s="43"/>
      <c r="X16" s="439"/>
      <c r="Y16" s="440"/>
      <c r="Z16" s="43"/>
    </row>
    <row r="17" spans="1:26" ht="56.25" customHeight="1">
      <c r="A17" s="47">
        <v>6</v>
      </c>
      <c r="B17" s="749" t="s">
        <v>1066</v>
      </c>
      <c r="C17" s="749"/>
      <c r="D17" s="749"/>
      <c r="E17" s="764">
        <v>0</v>
      </c>
      <c r="F17" s="764"/>
      <c r="G17" s="764"/>
      <c r="H17" s="762">
        <f>IF(Баланс!$F$65+Баланс!$G$65=0,0,'Прил.2'!G20*2/(Баланс!$F$65+Баланс!$G$65))</f>
        <v>3.1954084356647092</v>
      </c>
      <c r="I17" s="762"/>
      <c r="J17" s="762"/>
      <c r="K17" s="757"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758"/>
      <c r="M17" s="759"/>
      <c r="T17" s="50"/>
      <c r="U17" s="43"/>
      <c r="V17" s="43"/>
      <c r="W17" s="43"/>
      <c r="X17" s="439"/>
      <c r="Y17" s="440"/>
      <c r="Z17" s="43"/>
    </row>
    <row r="18" spans="1:19" ht="54" customHeight="1">
      <c r="A18" s="47">
        <v>7</v>
      </c>
      <c r="B18" s="748" t="s">
        <v>1127</v>
      </c>
      <c r="C18" s="749"/>
      <c r="D18" s="749"/>
      <c r="E18" s="762">
        <f>IF(Баланс!G105=0,0,Баланс!G78/Баланс!G105)</f>
        <v>0.4643171160609613</v>
      </c>
      <c r="F18" s="762"/>
      <c r="G18" s="762"/>
      <c r="H18" s="762">
        <f>IF(Баланс!F105=0,0,Баланс!F78/Баланс!F105)</f>
        <v>0.6505502658587857</v>
      </c>
      <c r="I18" s="762"/>
      <c r="J18" s="762"/>
      <c r="K18" s="763" t="s">
        <v>1128</v>
      </c>
      <c r="L18" s="758"/>
      <c r="M18" s="759"/>
      <c r="N18" s="50"/>
      <c r="O18" s="51"/>
      <c r="P18" s="172"/>
      <c r="Q18" s="52"/>
      <c r="R18" s="48"/>
      <c r="S18" s="48"/>
    </row>
    <row r="19" spans="1:19" ht="48" customHeight="1">
      <c r="A19" s="47"/>
      <c r="B19" s="748" t="s">
        <v>1132</v>
      </c>
      <c r="C19" s="749"/>
      <c r="D19" s="749"/>
      <c r="E19" s="762">
        <f>IF(Баланс!G78=0,0,(Баланс!G86+Баланс!G104)/Баланс!G78)</f>
        <v>1.1537004891904687</v>
      </c>
      <c r="F19" s="762"/>
      <c r="G19" s="762"/>
      <c r="H19" s="762">
        <f>IF(Баланс!F78=0,0,(Баланс!F86+Баланс!F104)/Баланс!F78)</f>
        <v>0.5371602356966356</v>
      </c>
      <c r="I19" s="762"/>
      <c r="J19" s="762"/>
      <c r="K19" s="763" t="s">
        <v>1129</v>
      </c>
      <c r="L19" s="758"/>
      <c r="M19" s="759"/>
      <c r="N19" s="50"/>
      <c r="O19" s="51"/>
      <c r="P19" s="173"/>
      <c r="Q19" s="53"/>
      <c r="R19" s="48"/>
      <c r="S19" s="48"/>
    </row>
    <row r="20" spans="1:19" ht="12.75">
      <c r="A20" s="40"/>
      <c r="B20" s="40"/>
      <c r="C20" s="40"/>
      <c r="D20" s="40"/>
      <c r="E20" s="40"/>
      <c r="F20" s="40"/>
      <c r="G20" s="40"/>
      <c r="H20" s="40"/>
      <c r="I20" s="40"/>
      <c r="J20" s="40"/>
      <c r="K20" s="40"/>
      <c r="L20" s="40"/>
      <c r="M20" s="40"/>
      <c r="N20" s="50"/>
      <c r="O20" s="51"/>
      <c r="P20" s="172"/>
      <c r="Q20" s="52"/>
      <c r="R20" s="48"/>
      <c r="S20" s="48"/>
    </row>
    <row r="21" spans="1:19" ht="12.75">
      <c r="A21" s="40"/>
      <c r="B21" s="40"/>
      <c r="C21" s="40"/>
      <c r="D21" s="38"/>
      <c r="E21" s="40"/>
      <c r="F21" s="40"/>
      <c r="G21" s="40"/>
      <c r="H21" s="40"/>
      <c r="I21" s="38"/>
      <c r="J21" s="40"/>
      <c r="K21" s="40"/>
      <c r="L21" s="40"/>
      <c r="M21" s="40"/>
      <c r="N21" s="50"/>
      <c r="O21" s="51"/>
      <c r="P21" s="172"/>
      <c r="Q21" s="52"/>
      <c r="R21" s="48"/>
      <c r="S21" s="48"/>
    </row>
    <row r="22" spans="1:19" ht="12.75">
      <c r="A22" s="40"/>
      <c r="B22" s="40"/>
      <c r="C22" s="40"/>
      <c r="D22" s="40"/>
      <c r="E22" s="40"/>
      <c r="F22" s="40"/>
      <c r="G22" s="40"/>
      <c r="H22" s="40"/>
      <c r="I22" s="38"/>
      <c r="J22" s="40"/>
      <c r="K22" s="40"/>
      <c r="L22" s="40"/>
      <c r="M22" s="40"/>
      <c r="N22" s="50"/>
      <c r="O22" s="54"/>
      <c r="P22" s="173"/>
      <c r="Q22" s="53"/>
      <c r="R22" s="48"/>
      <c r="S22" s="48"/>
    </row>
    <row r="23" spans="1:19" ht="12.75">
      <c r="A23" s="40"/>
      <c r="B23" s="40"/>
      <c r="C23" s="40"/>
      <c r="D23" s="40"/>
      <c r="E23" s="40"/>
      <c r="F23" s="40"/>
      <c r="G23" s="40"/>
      <c r="H23" s="40"/>
      <c r="I23" s="40"/>
      <c r="J23" s="40"/>
      <c r="K23" s="40"/>
      <c r="L23" s="40"/>
      <c r="M23" s="40"/>
      <c r="N23" s="50"/>
      <c r="O23" s="54"/>
      <c r="P23" s="172"/>
      <c r="Q23" s="52"/>
      <c r="R23" s="48"/>
      <c r="S23" s="48"/>
    </row>
    <row r="24" spans="1:19" ht="12.75">
      <c r="A24" s="40"/>
      <c r="B24" s="40"/>
      <c r="C24" s="40"/>
      <c r="D24" s="40"/>
      <c r="E24" s="40"/>
      <c r="F24" s="40"/>
      <c r="G24" s="40"/>
      <c r="H24" s="40"/>
      <c r="I24" s="40"/>
      <c r="J24" s="40"/>
      <c r="K24" s="40"/>
      <c r="L24" s="40"/>
      <c r="M24" s="40"/>
      <c r="N24" s="50"/>
      <c r="O24" s="54"/>
      <c r="P24" s="172"/>
      <c r="Q24" s="52"/>
      <c r="R24" s="48"/>
      <c r="S24" s="48"/>
    </row>
    <row r="25" spans="1:19" ht="12.75">
      <c r="A25" s="40"/>
      <c r="B25" s="40"/>
      <c r="C25" s="40"/>
      <c r="D25" s="40"/>
      <c r="E25" s="40"/>
      <c r="F25" s="40"/>
      <c r="G25" s="40"/>
      <c r="H25" s="40"/>
      <c r="I25" s="40"/>
      <c r="J25" s="40"/>
      <c r="K25" s="40"/>
      <c r="L25" s="40"/>
      <c r="M25" s="40"/>
      <c r="N25" s="50"/>
      <c r="O25" s="54"/>
      <c r="P25" s="172"/>
      <c r="Q25" s="52"/>
      <c r="R25" s="48"/>
      <c r="S25" s="48"/>
    </row>
    <row r="26" spans="1:19" ht="12.75">
      <c r="A26" s="40"/>
      <c r="B26" s="40"/>
      <c r="C26" s="40"/>
      <c r="D26" s="40"/>
      <c r="E26" s="40"/>
      <c r="F26" s="40"/>
      <c r="G26" s="40"/>
      <c r="H26" s="40"/>
      <c r="I26" s="40"/>
      <c r="J26" s="40"/>
      <c r="K26" s="40"/>
      <c r="L26" s="40"/>
      <c r="M26" s="40"/>
      <c r="N26" s="50"/>
      <c r="O26" s="54"/>
      <c r="P26" s="174"/>
      <c r="Q26" s="55"/>
      <c r="R26" s="48"/>
      <c r="S26" s="48"/>
    </row>
    <row r="27" spans="1:19" ht="12.75">
      <c r="A27" s="40"/>
      <c r="B27" s="40"/>
      <c r="C27" s="40"/>
      <c r="D27" s="40"/>
      <c r="E27" s="40"/>
      <c r="F27" s="40"/>
      <c r="G27" s="40"/>
      <c r="H27" s="40"/>
      <c r="I27" s="40"/>
      <c r="J27" s="40"/>
      <c r="K27" s="40"/>
      <c r="L27" s="40"/>
      <c r="M27" s="40"/>
      <c r="N27" s="50"/>
      <c r="O27" s="51"/>
      <c r="P27" s="175"/>
      <c r="Q27" s="56"/>
      <c r="R27" s="48"/>
      <c r="S27" s="48"/>
    </row>
    <row r="28" spans="1:19" ht="12.75">
      <c r="A28" s="40"/>
      <c r="B28" s="40"/>
      <c r="C28" s="40"/>
      <c r="D28" s="40"/>
      <c r="E28" s="40"/>
      <c r="F28" s="40"/>
      <c r="G28" s="40"/>
      <c r="H28" s="40"/>
      <c r="I28" s="40"/>
      <c r="J28" s="40"/>
      <c r="K28" s="40"/>
      <c r="L28" s="40"/>
      <c r="M28" s="40"/>
      <c r="N28" s="50"/>
      <c r="O28" s="51"/>
      <c r="P28" s="176"/>
      <c r="Q28" s="54"/>
      <c r="R28" s="48"/>
      <c r="S28" s="48"/>
    </row>
    <row r="29" spans="1:19" ht="12.75">
      <c r="A29" s="40"/>
      <c r="B29" s="40"/>
      <c r="C29" s="40"/>
      <c r="D29" s="40"/>
      <c r="E29" s="40"/>
      <c r="F29" s="40"/>
      <c r="G29" s="40"/>
      <c r="H29" s="40"/>
      <c r="I29" s="40"/>
      <c r="J29" s="40"/>
      <c r="K29" s="40"/>
      <c r="L29" s="40"/>
      <c r="M29" s="40"/>
      <c r="N29" s="50"/>
      <c r="O29" s="51"/>
      <c r="P29" s="176"/>
      <c r="Q29" s="54"/>
      <c r="R29" s="48"/>
      <c r="S29" s="48"/>
    </row>
    <row r="30" spans="1:19" ht="12.75">
      <c r="A30" s="40"/>
      <c r="B30" s="40"/>
      <c r="C30" s="40"/>
      <c r="D30" s="40"/>
      <c r="E30" s="40"/>
      <c r="F30" s="40"/>
      <c r="G30" s="40"/>
      <c r="H30" s="40"/>
      <c r="I30" s="40"/>
      <c r="J30" s="40"/>
      <c r="K30" s="40"/>
      <c r="L30" s="40"/>
      <c r="M30" s="40"/>
      <c r="N30" s="50"/>
      <c r="O30" s="54"/>
      <c r="P30" s="175"/>
      <c r="Q30" s="56"/>
      <c r="R30" s="48"/>
      <c r="S30" s="48"/>
    </row>
    <row r="31" spans="1:19" ht="12.75">
      <c r="A31" s="40"/>
      <c r="B31" s="40"/>
      <c r="C31" s="40"/>
      <c r="D31" s="40"/>
      <c r="E31" s="40"/>
      <c r="F31" s="40"/>
      <c r="G31" s="40"/>
      <c r="H31" s="40"/>
      <c r="I31" s="40"/>
      <c r="J31" s="40"/>
      <c r="K31" s="40"/>
      <c r="L31" s="40"/>
      <c r="M31" s="40"/>
      <c r="N31" s="50"/>
      <c r="O31" s="54"/>
      <c r="P31" s="172"/>
      <c r="Q31" s="52"/>
      <c r="R31" s="48"/>
      <c r="S31" s="48"/>
    </row>
    <row r="32" spans="1:19" ht="12.75">
      <c r="A32" s="40"/>
      <c r="B32" s="40"/>
      <c r="C32" s="40"/>
      <c r="D32" s="40"/>
      <c r="E32" s="40"/>
      <c r="F32" s="40"/>
      <c r="G32" s="40"/>
      <c r="H32" s="40"/>
      <c r="I32" s="40"/>
      <c r="J32" s="40"/>
      <c r="K32" s="40"/>
      <c r="L32" s="40"/>
      <c r="M32" s="40"/>
      <c r="N32" s="50"/>
      <c r="O32" s="54"/>
      <c r="P32" s="172"/>
      <c r="Q32" s="52"/>
      <c r="R32" s="48"/>
      <c r="S32" s="48"/>
    </row>
    <row r="33" spans="1:19" ht="12.75">
      <c r="A33" s="40"/>
      <c r="B33" s="40"/>
      <c r="C33" s="40"/>
      <c r="D33" s="40"/>
      <c r="E33" s="40"/>
      <c r="F33" s="40"/>
      <c r="G33" s="40"/>
      <c r="H33" s="40"/>
      <c r="I33" s="40"/>
      <c r="J33" s="40"/>
      <c r="K33" s="40"/>
      <c r="L33" s="40"/>
      <c r="M33" s="40"/>
      <c r="N33" s="50"/>
      <c r="O33" s="51"/>
      <c r="P33" s="176"/>
      <c r="Q33" s="54"/>
      <c r="R33" s="48"/>
      <c r="S33" s="48"/>
    </row>
    <row r="34" spans="1:19" ht="12.75">
      <c r="A34" s="40"/>
      <c r="B34" s="40"/>
      <c r="C34" s="40"/>
      <c r="D34" s="40"/>
      <c r="E34" s="40"/>
      <c r="F34" s="40"/>
      <c r="G34" s="40"/>
      <c r="H34" s="40"/>
      <c r="I34" s="40"/>
      <c r="J34" s="40"/>
      <c r="K34" s="40"/>
      <c r="L34" s="40"/>
      <c r="M34" s="40"/>
      <c r="N34" s="50"/>
      <c r="O34" s="51"/>
      <c r="P34" s="176"/>
      <c r="Q34" s="54"/>
      <c r="R34" s="48"/>
      <c r="S34" s="48"/>
    </row>
    <row r="35" spans="1:19" ht="12.75">
      <c r="A35" s="40"/>
      <c r="B35" s="40"/>
      <c r="C35" s="40"/>
      <c r="D35" s="40"/>
      <c r="E35" s="40"/>
      <c r="F35" s="40"/>
      <c r="G35" s="40"/>
      <c r="H35" s="40"/>
      <c r="I35" s="40"/>
      <c r="J35" s="40"/>
      <c r="K35" s="40"/>
      <c r="L35" s="40"/>
      <c r="M35" s="40"/>
      <c r="N35" s="50"/>
      <c r="O35" s="51"/>
      <c r="P35" s="176"/>
      <c r="Q35" s="54"/>
      <c r="R35" s="48"/>
      <c r="S35" s="48"/>
    </row>
    <row r="36" spans="1:19" ht="12.75">
      <c r="A36" s="40"/>
      <c r="B36" s="40"/>
      <c r="C36" s="40"/>
      <c r="D36" s="40"/>
      <c r="E36" s="40"/>
      <c r="F36" s="40"/>
      <c r="G36" s="40"/>
      <c r="H36" s="40"/>
      <c r="I36" s="40"/>
      <c r="J36" s="40"/>
      <c r="K36" s="40"/>
      <c r="L36" s="40"/>
      <c r="M36" s="40"/>
      <c r="N36" s="50"/>
      <c r="O36" s="51"/>
      <c r="P36" s="176"/>
      <c r="Q36" s="54"/>
      <c r="R36" s="48"/>
      <c r="S36" s="48"/>
    </row>
    <row r="37" spans="1:19" ht="12.75">
      <c r="A37" s="40"/>
      <c r="B37" s="40"/>
      <c r="C37" s="40"/>
      <c r="D37" s="40"/>
      <c r="E37" s="40"/>
      <c r="F37" s="40"/>
      <c r="G37" s="40"/>
      <c r="H37" s="40"/>
      <c r="I37" s="40"/>
      <c r="J37" s="40"/>
      <c r="K37" s="40"/>
      <c r="L37" s="40"/>
      <c r="M37" s="40"/>
      <c r="N37" s="50"/>
      <c r="O37" s="54"/>
      <c r="P37" s="175"/>
      <c r="Q37" s="56"/>
      <c r="R37" s="48"/>
      <c r="S37" s="48"/>
    </row>
    <row r="38" spans="1:19" ht="12.75">
      <c r="A38" s="40"/>
      <c r="B38" s="40"/>
      <c r="C38" s="40"/>
      <c r="D38" s="40"/>
      <c r="E38" s="40"/>
      <c r="F38" s="40"/>
      <c r="G38" s="40"/>
      <c r="H38" s="40"/>
      <c r="I38" s="40"/>
      <c r="J38" s="40"/>
      <c r="K38" s="40"/>
      <c r="L38" s="40"/>
      <c r="M38" s="40"/>
      <c r="N38" s="50"/>
      <c r="O38" s="54"/>
      <c r="P38" s="174"/>
      <c r="Q38" s="55"/>
      <c r="R38" s="48"/>
      <c r="S38" s="48"/>
    </row>
    <row r="39" spans="1:19" ht="12.75">
      <c r="A39" s="40"/>
      <c r="B39" s="40"/>
      <c r="C39" s="40"/>
      <c r="D39" s="40"/>
      <c r="E39" s="40"/>
      <c r="F39" s="40"/>
      <c r="G39" s="40"/>
      <c r="H39" s="40"/>
      <c r="I39" s="40"/>
      <c r="J39" s="40"/>
      <c r="K39" s="40"/>
      <c r="L39" s="40"/>
      <c r="M39" s="40"/>
      <c r="N39" s="50"/>
      <c r="O39" s="54"/>
      <c r="P39" s="177"/>
      <c r="Q39" s="57"/>
      <c r="R39" s="48"/>
      <c r="S39" s="48"/>
    </row>
    <row r="40" spans="1:19" ht="12.75">
      <c r="A40" s="40"/>
      <c r="B40" s="40"/>
      <c r="C40" s="40"/>
      <c r="D40" s="40"/>
      <c r="E40" s="40"/>
      <c r="F40" s="40"/>
      <c r="G40" s="40"/>
      <c r="H40" s="40"/>
      <c r="I40" s="40"/>
      <c r="J40" s="40"/>
      <c r="K40" s="40"/>
      <c r="L40" s="40"/>
      <c r="M40" s="40"/>
      <c r="N40" s="50"/>
      <c r="O40" s="51"/>
      <c r="P40" s="176"/>
      <c r="Q40" s="54"/>
      <c r="R40" s="48"/>
      <c r="S40" s="48"/>
    </row>
    <row r="41" spans="1:19" ht="12.75">
      <c r="A41" s="40"/>
      <c r="B41" s="40"/>
      <c r="C41" s="40"/>
      <c r="D41" s="40"/>
      <c r="E41" s="40"/>
      <c r="F41" s="40"/>
      <c r="G41" s="40"/>
      <c r="H41" s="40"/>
      <c r="I41" s="40"/>
      <c r="J41" s="40"/>
      <c r="K41" s="40"/>
      <c r="L41" s="40"/>
      <c r="M41" s="40"/>
      <c r="N41" s="50"/>
      <c r="O41" s="51"/>
      <c r="P41" s="175"/>
      <c r="Q41" s="56"/>
      <c r="R41" s="48"/>
      <c r="S41" s="48"/>
    </row>
    <row r="42" spans="1:19" ht="12.75">
      <c r="A42" s="40"/>
      <c r="B42" s="40"/>
      <c r="C42" s="40"/>
      <c r="D42" s="40"/>
      <c r="E42" s="40"/>
      <c r="F42" s="40"/>
      <c r="G42" s="40"/>
      <c r="H42" s="40"/>
      <c r="I42" s="40"/>
      <c r="J42" s="40"/>
      <c r="K42" s="40"/>
      <c r="L42" s="40"/>
      <c r="M42" s="40"/>
      <c r="N42" s="50"/>
      <c r="O42" s="50"/>
      <c r="P42" s="178"/>
      <c r="Q42" s="50"/>
      <c r="R42" s="50"/>
      <c r="S42" s="50"/>
    </row>
    <row r="43" spans="1:19" ht="12.75">
      <c r="A43" s="40"/>
      <c r="B43" s="40"/>
      <c r="C43" s="40"/>
      <c r="D43" s="40"/>
      <c r="E43" s="40"/>
      <c r="F43" s="40"/>
      <c r="G43" s="40"/>
      <c r="H43" s="40"/>
      <c r="I43" s="40"/>
      <c r="J43" s="40"/>
      <c r="K43" s="40"/>
      <c r="L43" s="40"/>
      <c r="M43" s="40"/>
      <c r="N43" s="50"/>
      <c r="O43" s="50"/>
      <c r="P43" s="178"/>
      <c r="Q43" s="50"/>
      <c r="R43" s="50"/>
      <c r="S43" s="50"/>
    </row>
    <row r="44" spans="1:19" ht="12.75">
      <c r="A44" s="40"/>
      <c r="B44" s="40"/>
      <c r="C44" s="40"/>
      <c r="D44" s="40"/>
      <c r="E44" s="40"/>
      <c r="F44" s="40"/>
      <c r="G44" s="40"/>
      <c r="H44" s="40"/>
      <c r="I44" s="40"/>
      <c r="J44" s="40"/>
      <c r="K44" s="40"/>
      <c r="L44" s="40"/>
      <c r="M44" s="40"/>
      <c r="N44" s="50"/>
      <c r="O44" s="50"/>
      <c r="P44" s="178"/>
      <c r="Q44" s="50"/>
      <c r="R44" s="50"/>
      <c r="S44" s="50"/>
    </row>
    <row r="45" spans="1:19" ht="12.75">
      <c r="A45" s="40"/>
      <c r="B45" s="40"/>
      <c r="C45" s="40"/>
      <c r="D45" s="40"/>
      <c r="E45" s="40"/>
      <c r="F45" s="40"/>
      <c r="G45" s="40"/>
      <c r="H45" s="40"/>
      <c r="I45" s="40"/>
      <c r="J45" s="40"/>
      <c r="K45" s="40"/>
      <c r="L45" s="40"/>
      <c r="M45" s="40"/>
      <c r="N45" s="50"/>
      <c r="O45" s="50"/>
      <c r="P45" s="178"/>
      <c r="Q45" s="50"/>
      <c r="R45" s="50"/>
      <c r="S45" s="50"/>
    </row>
    <row r="46" spans="1:19" ht="12.75">
      <c r="A46" s="40"/>
      <c r="B46" s="40"/>
      <c r="C46" s="40"/>
      <c r="D46" s="40"/>
      <c r="E46" s="40"/>
      <c r="F46" s="40"/>
      <c r="G46" s="40"/>
      <c r="H46" s="40"/>
      <c r="I46" s="40"/>
      <c r="J46" s="40"/>
      <c r="K46" s="40"/>
      <c r="L46" s="40"/>
      <c r="M46" s="40"/>
      <c r="N46" s="50"/>
      <c r="O46" s="50"/>
      <c r="P46" s="178"/>
      <c r="Q46" s="50"/>
      <c r="R46" s="50"/>
      <c r="S46" s="50"/>
    </row>
    <row r="47" spans="1:19" ht="12.75">
      <c r="A47" s="40"/>
      <c r="B47" s="40"/>
      <c r="C47" s="40"/>
      <c r="D47" s="40"/>
      <c r="E47" s="40"/>
      <c r="F47" s="40"/>
      <c r="G47" s="40"/>
      <c r="H47" s="40"/>
      <c r="I47" s="40"/>
      <c r="J47" s="40"/>
      <c r="K47" s="40"/>
      <c r="L47" s="40"/>
      <c r="M47" s="40"/>
      <c r="N47" s="50"/>
      <c r="O47" s="50"/>
      <c r="P47" s="178"/>
      <c r="Q47" s="50"/>
      <c r="R47" s="50"/>
      <c r="S47" s="50"/>
    </row>
    <row r="48" spans="1:19" ht="12.75">
      <c r="A48" s="40"/>
      <c r="B48" s="40"/>
      <c r="C48" s="40"/>
      <c r="D48" s="40"/>
      <c r="E48" s="40"/>
      <c r="F48" s="40"/>
      <c r="G48" s="40"/>
      <c r="H48" s="40"/>
      <c r="I48" s="40"/>
      <c r="J48" s="40"/>
      <c r="K48" s="40"/>
      <c r="L48" s="40"/>
      <c r="M48" s="40"/>
      <c r="N48" s="50"/>
      <c r="O48" s="50"/>
      <c r="P48" s="178"/>
      <c r="Q48" s="50"/>
      <c r="R48" s="50"/>
      <c r="S48" s="50"/>
    </row>
    <row r="49" spans="1:19" ht="12.75">
      <c r="A49" s="40"/>
      <c r="B49" s="40"/>
      <c r="C49" s="40"/>
      <c r="D49" s="40"/>
      <c r="E49" s="40"/>
      <c r="F49" s="40"/>
      <c r="G49" s="40"/>
      <c r="H49" s="40"/>
      <c r="I49" s="40"/>
      <c r="J49" s="40"/>
      <c r="K49" s="40"/>
      <c r="L49" s="40"/>
      <c r="M49" s="40"/>
      <c r="N49" s="50"/>
      <c r="O49" s="50"/>
      <c r="P49" s="178"/>
      <c r="Q49" s="50"/>
      <c r="R49" s="50"/>
      <c r="S49" s="50"/>
    </row>
    <row r="50" spans="1:19" ht="12.75">
      <c r="A50" s="40"/>
      <c r="B50" s="40"/>
      <c r="C50" s="40"/>
      <c r="D50" s="40"/>
      <c r="E50" s="40"/>
      <c r="F50" s="40"/>
      <c r="G50" s="40"/>
      <c r="H50" s="40"/>
      <c r="I50" s="40"/>
      <c r="J50" s="40"/>
      <c r="K50" s="40"/>
      <c r="L50" s="40"/>
      <c r="M50" s="40"/>
      <c r="N50" s="50"/>
      <c r="O50" s="50"/>
      <c r="P50" s="178"/>
      <c r="Q50" s="50"/>
      <c r="R50" s="50"/>
      <c r="S50" s="50"/>
    </row>
    <row r="51" spans="1:19" ht="12.75">
      <c r="A51" s="40"/>
      <c r="B51" s="40"/>
      <c r="C51" s="40"/>
      <c r="D51" s="40"/>
      <c r="E51" s="40"/>
      <c r="F51" s="40"/>
      <c r="G51" s="40"/>
      <c r="H51" s="40"/>
      <c r="I51" s="40"/>
      <c r="J51" s="40"/>
      <c r="K51" s="40"/>
      <c r="L51" s="40"/>
      <c r="M51" s="40"/>
      <c r="N51" s="50"/>
      <c r="O51" s="50"/>
      <c r="P51" s="178"/>
      <c r="Q51" s="50"/>
      <c r="R51" s="50"/>
      <c r="S51" s="50"/>
    </row>
    <row r="52" spans="1:19" ht="12.75">
      <c r="A52" s="40"/>
      <c r="B52" s="40"/>
      <c r="C52" s="40"/>
      <c r="D52" s="40"/>
      <c r="E52" s="40"/>
      <c r="F52" s="40"/>
      <c r="G52" s="40"/>
      <c r="H52" s="40"/>
      <c r="I52" s="40"/>
      <c r="J52" s="40"/>
      <c r="K52" s="40"/>
      <c r="L52" s="40"/>
      <c r="M52" s="40"/>
      <c r="N52" s="50"/>
      <c r="O52" s="50"/>
      <c r="P52" s="178"/>
      <c r="Q52" s="50"/>
      <c r="R52" s="50"/>
      <c r="S52" s="50"/>
    </row>
    <row r="53" spans="1:19" ht="12.75">
      <c r="A53" s="40"/>
      <c r="B53" s="40"/>
      <c r="C53" s="40"/>
      <c r="D53" s="40"/>
      <c r="E53" s="40"/>
      <c r="F53" s="40"/>
      <c r="G53" s="40"/>
      <c r="H53" s="40"/>
      <c r="I53" s="40"/>
      <c r="J53" s="40"/>
      <c r="K53" s="40"/>
      <c r="L53" s="40"/>
      <c r="M53" s="40"/>
      <c r="N53" s="50"/>
      <c r="O53" s="50"/>
      <c r="P53" s="178"/>
      <c r="Q53" s="50"/>
      <c r="R53" s="50"/>
      <c r="S53" s="50"/>
    </row>
    <row r="54" spans="1:19" ht="12.75">
      <c r="A54" s="40"/>
      <c r="B54" s="40"/>
      <c r="C54" s="40"/>
      <c r="D54" s="40"/>
      <c r="E54" s="40"/>
      <c r="F54" s="40"/>
      <c r="G54" s="40"/>
      <c r="H54" s="40"/>
      <c r="I54" s="40"/>
      <c r="J54" s="40"/>
      <c r="K54" s="40"/>
      <c r="L54" s="40"/>
      <c r="M54" s="40"/>
      <c r="N54" s="50"/>
      <c r="O54" s="50"/>
      <c r="P54" s="178"/>
      <c r="Q54" s="50"/>
      <c r="R54" s="50"/>
      <c r="S54" s="50"/>
    </row>
    <row r="55" spans="1:19" ht="12.75">
      <c r="A55" s="40"/>
      <c r="B55" s="40"/>
      <c r="C55" s="40"/>
      <c r="D55" s="40"/>
      <c r="E55" s="40"/>
      <c r="F55" s="40"/>
      <c r="G55" s="40"/>
      <c r="H55" s="40"/>
      <c r="I55" s="40"/>
      <c r="J55" s="40"/>
      <c r="K55" s="40"/>
      <c r="L55" s="40"/>
      <c r="M55" s="40"/>
      <c r="N55" s="50"/>
      <c r="O55" s="50"/>
      <c r="P55" s="178"/>
      <c r="Q55" s="50"/>
      <c r="R55" s="50"/>
      <c r="S55" s="50"/>
    </row>
    <row r="56" spans="1:19" ht="12.75">
      <c r="A56" s="40"/>
      <c r="B56" s="40"/>
      <c r="C56" s="40"/>
      <c r="D56" s="40"/>
      <c r="E56" s="40"/>
      <c r="F56" s="40"/>
      <c r="G56" s="40"/>
      <c r="H56" s="40"/>
      <c r="I56" s="40"/>
      <c r="J56" s="40"/>
      <c r="K56" s="40"/>
      <c r="L56" s="40"/>
      <c r="M56" s="40"/>
      <c r="N56" s="50"/>
      <c r="O56" s="50"/>
      <c r="P56" s="178"/>
      <c r="Q56" s="50"/>
      <c r="R56" s="50"/>
      <c r="S56" s="50"/>
    </row>
    <row r="57" spans="1:19" ht="12.75">
      <c r="A57" s="40"/>
      <c r="B57" s="40"/>
      <c r="C57" s="40"/>
      <c r="D57" s="40"/>
      <c r="E57" s="40"/>
      <c r="F57" s="40"/>
      <c r="G57" s="40"/>
      <c r="H57" s="40"/>
      <c r="I57" s="40"/>
      <c r="J57" s="40"/>
      <c r="K57" s="40"/>
      <c r="L57" s="40"/>
      <c r="M57" s="40"/>
      <c r="N57" s="50"/>
      <c r="O57" s="50"/>
      <c r="P57" s="178"/>
      <c r="Q57" s="50"/>
      <c r="R57" s="50"/>
      <c r="S57" s="50"/>
    </row>
    <row r="58" spans="1:13" ht="12.75">
      <c r="A58" s="40"/>
      <c r="B58" s="40"/>
      <c r="C58" s="40"/>
      <c r="D58" s="40"/>
      <c r="E58" s="40"/>
      <c r="F58" s="40"/>
      <c r="G58" s="40"/>
      <c r="H58" s="40"/>
      <c r="I58" s="40"/>
      <c r="J58" s="40"/>
      <c r="K58" s="40"/>
      <c r="L58" s="40"/>
      <c r="M58" s="40"/>
    </row>
    <row r="59" spans="1:13" ht="12.75">
      <c r="A59" s="40"/>
      <c r="B59" s="40"/>
      <c r="C59" s="40"/>
      <c r="D59" s="40"/>
      <c r="E59" s="40"/>
      <c r="F59" s="40"/>
      <c r="G59" s="40"/>
      <c r="H59" s="40"/>
      <c r="I59" s="40"/>
      <c r="J59" s="40"/>
      <c r="K59" s="40"/>
      <c r="L59" s="40"/>
      <c r="M59" s="40"/>
    </row>
    <row r="60" spans="1:13" ht="12.75">
      <c r="A60" s="40"/>
      <c r="B60" s="40"/>
      <c r="C60" s="40"/>
      <c r="D60" s="40"/>
      <c r="E60" s="40"/>
      <c r="F60" s="40"/>
      <c r="G60" s="40"/>
      <c r="H60" s="40"/>
      <c r="I60" s="40"/>
      <c r="J60" s="40"/>
      <c r="K60" s="40"/>
      <c r="L60" s="40"/>
      <c r="M60" s="40"/>
    </row>
    <row r="61" spans="1:13" ht="12.75">
      <c r="A61" s="40"/>
      <c r="B61" s="40"/>
      <c r="C61" s="40"/>
      <c r="D61" s="40"/>
      <c r="E61" s="40"/>
      <c r="F61" s="40"/>
      <c r="G61" s="40"/>
      <c r="H61" s="40"/>
      <c r="I61" s="40"/>
      <c r="J61" s="40"/>
      <c r="K61" s="40"/>
      <c r="L61" s="40"/>
      <c r="M61" s="40"/>
    </row>
    <row r="62" spans="1:13" ht="12.75">
      <c r="A62" s="40"/>
      <c r="B62" s="40"/>
      <c r="C62" s="40"/>
      <c r="D62" s="40"/>
      <c r="E62" s="40"/>
      <c r="F62" s="40"/>
      <c r="G62" s="40"/>
      <c r="H62" s="40"/>
      <c r="I62" s="40"/>
      <c r="J62" s="40"/>
      <c r="K62" s="40"/>
      <c r="L62" s="40"/>
      <c r="M62" s="40"/>
    </row>
    <row r="63" spans="1:13" ht="12.75">
      <c r="A63" s="40"/>
      <c r="B63" s="40"/>
      <c r="C63" s="40"/>
      <c r="D63" s="40"/>
      <c r="E63" s="40"/>
      <c r="F63" s="40"/>
      <c r="G63" s="40"/>
      <c r="H63" s="40"/>
      <c r="I63" s="40"/>
      <c r="J63" s="40"/>
      <c r="K63" s="40"/>
      <c r="L63" s="40"/>
      <c r="M63" s="40"/>
    </row>
    <row r="64" spans="1:13" ht="12.75">
      <c r="A64" s="40"/>
      <c r="B64" s="40"/>
      <c r="C64" s="40"/>
      <c r="D64" s="40"/>
      <c r="E64" s="40"/>
      <c r="F64" s="40"/>
      <c r="G64" s="40"/>
      <c r="H64" s="40"/>
      <c r="I64" s="40"/>
      <c r="J64" s="40"/>
      <c r="K64" s="40"/>
      <c r="L64" s="40"/>
      <c r="M64" s="40"/>
    </row>
    <row r="65" spans="1:13" ht="12.75">
      <c r="A65" s="40"/>
      <c r="B65" s="40"/>
      <c r="C65" s="40"/>
      <c r="D65" s="40"/>
      <c r="E65" s="40"/>
      <c r="F65" s="40"/>
      <c r="G65" s="40"/>
      <c r="H65" s="40"/>
      <c r="I65" s="40"/>
      <c r="J65" s="40"/>
      <c r="K65" s="40"/>
      <c r="L65" s="40"/>
      <c r="M65" s="40"/>
    </row>
    <row r="66" spans="1:13" ht="12.75">
      <c r="A66" s="40"/>
      <c r="B66" s="40"/>
      <c r="C66" s="40"/>
      <c r="D66" s="40"/>
      <c r="E66" s="40"/>
      <c r="F66" s="40"/>
      <c r="G66" s="40"/>
      <c r="H66" s="40"/>
      <c r="I66" s="40"/>
      <c r="J66" s="40"/>
      <c r="K66" s="40"/>
      <c r="L66" s="40"/>
      <c r="M66" s="40"/>
    </row>
    <row r="67" spans="1:13" ht="12.75">
      <c r="A67" s="40"/>
      <c r="B67" s="40"/>
      <c r="C67" s="40"/>
      <c r="D67" s="40"/>
      <c r="E67" s="40"/>
      <c r="F67" s="40"/>
      <c r="G67" s="40"/>
      <c r="H67" s="40"/>
      <c r="I67" s="40"/>
      <c r="J67" s="40"/>
      <c r="K67" s="40"/>
      <c r="L67" s="40"/>
      <c r="M67" s="40"/>
    </row>
    <row r="68" spans="1:13" ht="12.75">
      <c r="A68" s="40"/>
      <c r="B68" s="40"/>
      <c r="C68" s="40"/>
      <c r="D68" s="40"/>
      <c r="E68" s="40"/>
      <c r="F68" s="40"/>
      <c r="G68" s="40"/>
      <c r="H68" s="40"/>
      <c r="I68" s="40"/>
      <c r="J68" s="40"/>
      <c r="K68" s="40"/>
      <c r="L68" s="40"/>
      <c r="M68" s="40"/>
    </row>
    <row r="69" spans="1:13" ht="12.75">
      <c r="A69" s="40"/>
      <c r="B69" s="40"/>
      <c r="C69" s="40"/>
      <c r="D69" s="40"/>
      <c r="E69" s="40"/>
      <c r="F69" s="40"/>
      <c r="G69" s="40"/>
      <c r="H69" s="40"/>
      <c r="I69" s="40"/>
      <c r="J69" s="40"/>
      <c r="K69" s="40"/>
      <c r="L69" s="40"/>
      <c r="M69" s="40"/>
    </row>
    <row r="70" spans="1:13" ht="12.75">
      <c r="A70" s="40"/>
      <c r="B70" s="40"/>
      <c r="C70" s="40"/>
      <c r="D70" s="40"/>
      <c r="E70" s="40"/>
      <c r="F70" s="40"/>
      <c r="G70" s="40"/>
      <c r="H70" s="40"/>
      <c r="I70" s="40"/>
      <c r="J70" s="40"/>
      <c r="K70" s="40"/>
      <c r="L70" s="40"/>
      <c r="M70" s="40"/>
    </row>
    <row r="71" spans="1:13" ht="12.75">
      <c r="A71" s="40"/>
      <c r="B71" s="40"/>
      <c r="C71" s="40"/>
      <c r="D71" s="40"/>
      <c r="E71" s="40"/>
      <c r="F71" s="40"/>
      <c r="G71" s="40"/>
      <c r="H71" s="40"/>
      <c r="I71" s="40"/>
      <c r="J71" s="40"/>
      <c r="K71" s="40"/>
      <c r="L71" s="40"/>
      <c r="M71" s="40"/>
    </row>
    <row r="72" spans="1:13" ht="12.75">
      <c r="A72" s="40"/>
      <c r="B72" s="40"/>
      <c r="C72" s="40"/>
      <c r="D72" s="40"/>
      <c r="E72" s="40"/>
      <c r="F72" s="40"/>
      <c r="G72" s="40"/>
      <c r="H72" s="40"/>
      <c r="I72" s="40"/>
      <c r="J72" s="40"/>
      <c r="K72" s="40"/>
      <c r="L72" s="40"/>
      <c r="M72" s="40"/>
    </row>
    <row r="73" spans="1:13" ht="12.75">
      <c r="A73" s="40"/>
      <c r="B73" s="40"/>
      <c r="C73" s="40"/>
      <c r="D73" s="40"/>
      <c r="E73" s="40"/>
      <c r="F73" s="40"/>
      <c r="G73" s="40"/>
      <c r="H73" s="40"/>
      <c r="I73" s="40"/>
      <c r="J73" s="40"/>
      <c r="K73" s="40"/>
      <c r="L73" s="40"/>
      <c r="M73" s="40"/>
    </row>
    <row r="74" spans="1:13" ht="12.75">
      <c r="A74" s="40"/>
      <c r="B74" s="40"/>
      <c r="C74" s="40"/>
      <c r="D74" s="40"/>
      <c r="E74" s="40"/>
      <c r="F74" s="40"/>
      <c r="G74" s="40"/>
      <c r="H74" s="40"/>
      <c r="I74" s="40"/>
      <c r="J74" s="40"/>
      <c r="K74" s="40"/>
      <c r="L74" s="40"/>
      <c r="M74" s="40"/>
    </row>
    <row r="75" spans="1:13" ht="12.75">
      <c r="A75" s="40"/>
      <c r="B75" s="40"/>
      <c r="C75" s="40"/>
      <c r="D75" s="40"/>
      <c r="E75" s="40"/>
      <c r="F75" s="40"/>
      <c r="G75" s="40"/>
      <c r="H75" s="40"/>
      <c r="I75" s="40"/>
      <c r="J75" s="40"/>
      <c r="K75" s="40"/>
      <c r="L75" s="40"/>
      <c r="M75" s="40"/>
    </row>
    <row r="76" spans="1:13" ht="12.75">
      <c r="A76" s="40"/>
      <c r="B76" s="40"/>
      <c r="C76" s="40"/>
      <c r="D76" s="40"/>
      <c r="E76" s="40"/>
      <c r="F76" s="40"/>
      <c r="G76" s="40"/>
      <c r="H76" s="40"/>
      <c r="I76" s="40"/>
      <c r="J76" s="40"/>
      <c r="K76" s="40"/>
      <c r="L76" s="40"/>
      <c r="M76" s="40"/>
    </row>
    <row r="77" spans="1:13" ht="12.75">
      <c r="A77" s="40"/>
      <c r="B77" s="40"/>
      <c r="C77" s="40"/>
      <c r="D77" s="40"/>
      <c r="E77" s="40"/>
      <c r="F77" s="40"/>
      <c r="G77" s="40"/>
      <c r="H77" s="40"/>
      <c r="I77" s="40"/>
      <c r="J77" s="40"/>
      <c r="K77" s="40"/>
      <c r="L77" s="40"/>
      <c r="M77" s="40"/>
    </row>
    <row r="78" spans="1:13" ht="12.75">
      <c r="A78" s="40"/>
      <c r="B78" s="40"/>
      <c r="C78" s="40"/>
      <c r="D78" s="40"/>
      <c r="E78" s="40"/>
      <c r="F78" s="40"/>
      <c r="G78" s="40"/>
      <c r="H78" s="40"/>
      <c r="I78" s="40"/>
      <c r="J78" s="40"/>
      <c r="K78" s="40"/>
      <c r="L78" s="40"/>
      <c r="M78" s="40"/>
    </row>
    <row r="79" spans="1:13" ht="12.75">
      <c r="A79" s="40"/>
      <c r="B79" s="40"/>
      <c r="C79" s="40"/>
      <c r="D79" s="40"/>
      <c r="E79" s="40"/>
      <c r="F79" s="40"/>
      <c r="G79" s="40"/>
      <c r="H79" s="40"/>
      <c r="I79" s="40"/>
      <c r="J79" s="40"/>
      <c r="K79" s="40"/>
      <c r="L79" s="40"/>
      <c r="M79" s="40"/>
    </row>
    <row r="80" spans="1:13" ht="12.75">
      <c r="A80" s="40"/>
      <c r="B80" s="40"/>
      <c r="C80" s="40"/>
      <c r="D80" s="40"/>
      <c r="E80" s="40"/>
      <c r="F80" s="40"/>
      <c r="G80" s="40"/>
      <c r="H80" s="40"/>
      <c r="I80" s="40"/>
      <c r="J80" s="40"/>
      <c r="K80" s="40"/>
      <c r="L80" s="40"/>
      <c r="M80" s="40"/>
    </row>
    <row r="81" spans="1:13" ht="12.75">
      <c r="A81" s="40"/>
      <c r="B81" s="40"/>
      <c r="C81" s="40"/>
      <c r="D81" s="40"/>
      <c r="E81" s="40"/>
      <c r="F81" s="40"/>
      <c r="G81" s="40"/>
      <c r="H81" s="40"/>
      <c r="I81" s="40"/>
      <c r="J81" s="40"/>
      <c r="K81" s="40"/>
      <c r="L81" s="40"/>
      <c r="M81" s="40"/>
    </row>
    <row r="82" spans="1:13" ht="12.75">
      <c r="A82" s="40"/>
      <c r="B82" s="40"/>
      <c r="C82" s="40"/>
      <c r="D82" s="40"/>
      <c r="E82" s="40"/>
      <c r="F82" s="40"/>
      <c r="G82" s="40"/>
      <c r="H82" s="40"/>
      <c r="I82" s="40"/>
      <c r="J82" s="40"/>
      <c r="K82" s="40"/>
      <c r="L82" s="40"/>
      <c r="M82" s="40"/>
    </row>
    <row r="83" spans="1:13" ht="12.75">
      <c r="A83" s="40"/>
      <c r="B83" s="40"/>
      <c r="C83" s="40"/>
      <c r="D83" s="40"/>
      <c r="E83" s="40"/>
      <c r="F83" s="40"/>
      <c r="G83" s="40"/>
      <c r="H83" s="40"/>
      <c r="I83" s="40"/>
      <c r="J83" s="40"/>
      <c r="K83" s="40"/>
      <c r="L83" s="40"/>
      <c r="M83" s="40"/>
    </row>
    <row r="84" spans="1:13" ht="12.75">
      <c r="A84" s="40"/>
      <c r="B84" s="40"/>
      <c r="C84" s="40"/>
      <c r="D84" s="40"/>
      <c r="E84" s="40"/>
      <c r="F84" s="40"/>
      <c r="G84" s="40"/>
      <c r="H84" s="40"/>
      <c r="I84" s="40"/>
      <c r="J84" s="40"/>
      <c r="K84" s="40"/>
      <c r="L84" s="40"/>
      <c r="M84" s="40"/>
    </row>
    <row r="85" spans="1:13" ht="12.75">
      <c r="A85" s="40"/>
      <c r="B85" s="40"/>
      <c r="C85" s="40"/>
      <c r="D85" s="40"/>
      <c r="E85" s="40"/>
      <c r="F85" s="40"/>
      <c r="G85" s="40"/>
      <c r="H85" s="40"/>
      <c r="I85" s="40"/>
      <c r="J85" s="40"/>
      <c r="K85" s="40"/>
      <c r="L85" s="40"/>
      <c r="M85" s="40"/>
    </row>
    <row r="86" spans="1:13" ht="12.75">
      <c r="A86" s="40"/>
      <c r="B86" s="40"/>
      <c r="C86" s="40"/>
      <c r="D86" s="40"/>
      <c r="E86" s="40"/>
      <c r="F86" s="40"/>
      <c r="G86" s="40"/>
      <c r="H86" s="40"/>
      <c r="I86" s="40"/>
      <c r="J86" s="40"/>
      <c r="K86" s="40"/>
      <c r="L86" s="40"/>
      <c r="M86" s="40"/>
    </row>
    <row r="87" spans="1:13" ht="12.75">
      <c r="A87" s="40"/>
      <c r="B87" s="40"/>
      <c r="C87" s="40"/>
      <c r="D87" s="40"/>
      <c r="E87" s="40"/>
      <c r="F87" s="40"/>
      <c r="G87" s="40"/>
      <c r="H87" s="40"/>
      <c r="I87" s="40"/>
      <c r="J87" s="40"/>
      <c r="K87" s="40"/>
      <c r="L87" s="40"/>
      <c r="M87" s="40"/>
    </row>
    <row r="88" spans="1:13" ht="12.75">
      <c r="A88" s="40"/>
      <c r="B88" s="40"/>
      <c r="C88" s="40"/>
      <c r="D88" s="40"/>
      <c r="E88" s="40"/>
      <c r="F88" s="40"/>
      <c r="G88" s="40"/>
      <c r="H88" s="40"/>
      <c r="I88" s="40"/>
      <c r="J88" s="40"/>
      <c r="K88" s="40"/>
      <c r="L88" s="40"/>
      <c r="M88" s="40"/>
    </row>
    <row r="89" spans="1:13" ht="12.75">
      <c r="A89" s="40"/>
      <c r="B89" s="40"/>
      <c r="C89" s="40"/>
      <c r="D89" s="40"/>
      <c r="E89" s="40"/>
      <c r="F89" s="40"/>
      <c r="G89" s="40"/>
      <c r="H89" s="40"/>
      <c r="I89" s="40"/>
      <c r="J89" s="40"/>
      <c r="K89" s="40"/>
      <c r="L89" s="40"/>
      <c r="M89" s="40"/>
    </row>
    <row r="90" spans="1:13" ht="12.75">
      <c r="A90" s="40"/>
      <c r="B90" s="40"/>
      <c r="C90" s="40"/>
      <c r="D90" s="40"/>
      <c r="E90" s="40"/>
      <c r="F90" s="40"/>
      <c r="G90" s="40"/>
      <c r="H90" s="40"/>
      <c r="I90" s="40"/>
      <c r="J90" s="40"/>
      <c r="K90" s="40"/>
      <c r="L90" s="40"/>
      <c r="M90" s="40"/>
    </row>
    <row r="91" spans="1:13" ht="12.75">
      <c r="A91" s="40"/>
      <c r="B91" s="40"/>
      <c r="C91" s="40"/>
      <c r="D91" s="40"/>
      <c r="E91" s="40"/>
      <c r="F91" s="40"/>
      <c r="G91" s="40"/>
      <c r="H91" s="40"/>
      <c r="I91" s="40"/>
      <c r="J91" s="40"/>
      <c r="K91" s="40"/>
      <c r="L91" s="40"/>
      <c r="M91" s="40"/>
    </row>
    <row r="92" spans="1:13" ht="12.75">
      <c r="A92" s="40"/>
      <c r="B92" s="40"/>
      <c r="C92" s="40"/>
      <c r="D92" s="40"/>
      <c r="E92" s="40"/>
      <c r="F92" s="40"/>
      <c r="G92" s="40"/>
      <c r="H92" s="40"/>
      <c r="I92" s="40"/>
      <c r="J92" s="40"/>
      <c r="K92" s="40"/>
      <c r="L92" s="40"/>
      <c r="M92" s="40"/>
    </row>
    <row r="93" spans="1:13" ht="12.75">
      <c r="A93" s="40"/>
      <c r="B93" s="40"/>
      <c r="C93" s="40"/>
      <c r="D93" s="40"/>
      <c r="E93" s="40"/>
      <c r="F93" s="40"/>
      <c r="G93" s="40"/>
      <c r="H93" s="40"/>
      <c r="I93" s="40"/>
      <c r="J93" s="40"/>
      <c r="K93" s="40"/>
      <c r="L93" s="40"/>
      <c r="M93" s="40"/>
    </row>
    <row r="94" spans="1:13" ht="12.75">
      <c r="A94" s="40"/>
      <c r="B94" s="40"/>
      <c r="C94" s="40"/>
      <c r="D94" s="40"/>
      <c r="E94" s="40"/>
      <c r="F94" s="40"/>
      <c r="G94" s="40"/>
      <c r="H94" s="40"/>
      <c r="I94" s="40"/>
      <c r="J94" s="40"/>
      <c r="K94" s="40"/>
      <c r="L94" s="40"/>
      <c r="M94" s="40"/>
    </row>
    <row r="95" spans="1:13" ht="12.75">
      <c r="A95" s="40"/>
      <c r="B95" s="40"/>
      <c r="C95" s="40"/>
      <c r="D95" s="40"/>
      <c r="E95" s="40"/>
      <c r="F95" s="40"/>
      <c r="G95" s="40"/>
      <c r="H95" s="40"/>
      <c r="I95" s="40"/>
      <c r="J95" s="40"/>
      <c r="K95" s="40"/>
      <c r="L95" s="40"/>
      <c r="M95" s="40"/>
    </row>
    <row r="96" spans="1:13" ht="12.75">
      <c r="A96" s="40"/>
      <c r="B96" s="40"/>
      <c r="C96" s="40"/>
      <c r="D96" s="40"/>
      <c r="E96" s="40"/>
      <c r="F96" s="40"/>
      <c r="G96" s="40"/>
      <c r="H96" s="40"/>
      <c r="I96" s="40"/>
      <c r="J96" s="40"/>
      <c r="K96" s="40"/>
      <c r="L96" s="40"/>
      <c r="M96" s="40"/>
    </row>
    <row r="97" spans="1:13" ht="12.75">
      <c r="A97" s="40"/>
      <c r="B97" s="40"/>
      <c r="C97" s="40"/>
      <c r="D97" s="40"/>
      <c r="E97" s="40"/>
      <c r="F97" s="40"/>
      <c r="G97" s="40"/>
      <c r="H97" s="40"/>
      <c r="I97" s="40"/>
      <c r="J97" s="40"/>
      <c r="K97" s="40"/>
      <c r="L97" s="40"/>
      <c r="M97" s="40"/>
    </row>
    <row r="98" spans="1:13" ht="12.75">
      <c r="A98" s="40"/>
      <c r="B98" s="40"/>
      <c r="C98" s="40"/>
      <c r="D98" s="40"/>
      <c r="E98" s="40"/>
      <c r="F98" s="40"/>
      <c r="G98" s="40"/>
      <c r="H98" s="40"/>
      <c r="I98" s="40"/>
      <c r="J98" s="40"/>
      <c r="K98" s="40"/>
      <c r="L98" s="40"/>
      <c r="M98" s="40"/>
    </row>
    <row r="99" spans="1:13" ht="12.75">
      <c r="A99" s="40"/>
      <c r="B99" s="40"/>
      <c r="C99" s="40"/>
      <c r="D99" s="40"/>
      <c r="E99" s="40"/>
      <c r="F99" s="40"/>
      <c r="G99" s="40"/>
      <c r="H99" s="40"/>
      <c r="I99" s="40"/>
      <c r="J99" s="40"/>
      <c r="K99" s="40"/>
      <c r="L99" s="40"/>
      <c r="M99" s="40"/>
    </row>
    <row r="100" spans="1:13" ht="12.75">
      <c r="A100" s="40"/>
      <c r="B100" s="40"/>
      <c r="C100" s="40"/>
      <c r="D100" s="40"/>
      <c r="E100" s="40"/>
      <c r="F100" s="40"/>
      <c r="G100" s="40"/>
      <c r="H100" s="40"/>
      <c r="I100" s="40"/>
      <c r="J100" s="40"/>
      <c r="K100" s="40"/>
      <c r="L100" s="40"/>
      <c r="M100" s="40"/>
    </row>
    <row r="101" spans="1:13" ht="12.75">
      <c r="A101" s="40"/>
      <c r="B101" s="40"/>
      <c r="C101" s="40"/>
      <c r="D101" s="40"/>
      <c r="E101" s="40"/>
      <c r="F101" s="40"/>
      <c r="G101" s="40"/>
      <c r="H101" s="40"/>
      <c r="I101" s="40"/>
      <c r="J101" s="40"/>
      <c r="K101" s="40"/>
      <c r="L101" s="40"/>
      <c r="M101" s="40"/>
    </row>
    <row r="102" spans="1:13" ht="12.75">
      <c r="A102" s="40"/>
      <c r="B102" s="40"/>
      <c r="C102" s="40"/>
      <c r="D102" s="40"/>
      <c r="E102" s="40"/>
      <c r="F102" s="40"/>
      <c r="G102" s="40"/>
      <c r="H102" s="40"/>
      <c r="I102" s="40"/>
      <c r="J102" s="40"/>
      <c r="K102" s="40"/>
      <c r="L102" s="40"/>
      <c r="M102" s="40"/>
    </row>
    <row r="103" spans="1:13" ht="12.75">
      <c r="A103" s="40"/>
      <c r="B103" s="40"/>
      <c r="C103" s="40"/>
      <c r="D103" s="40"/>
      <c r="E103" s="40"/>
      <c r="F103" s="40"/>
      <c r="G103" s="40"/>
      <c r="H103" s="40"/>
      <c r="I103" s="40"/>
      <c r="J103" s="40"/>
      <c r="K103" s="40"/>
      <c r="L103" s="40"/>
      <c r="M103" s="40"/>
    </row>
    <row r="104" spans="1:13" ht="12.75">
      <c r="A104" s="40"/>
      <c r="B104" s="40"/>
      <c r="C104" s="40"/>
      <c r="D104" s="40"/>
      <c r="E104" s="40"/>
      <c r="F104" s="40"/>
      <c r="G104" s="40"/>
      <c r="H104" s="40"/>
      <c r="I104" s="40"/>
      <c r="J104" s="40"/>
      <c r="K104" s="40"/>
      <c r="L104" s="40"/>
      <c r="M104" s="40"/>
    </row>
    <row r="105" spans="1:13" ht="12.75">
      <c r="A105" s="40"/>
      <c r="B105" s="40"/>
      <c r="C105" s="40"/>
      <c r="D105" s="40"/>
      <c r="E105" s="40"/>
      <c r="F105" s="40"/>
      <c r="G105" s="40"/>
      <c r="H105" s="40"/>
      <c r="I105" s="40"/>
      <c r="J105" s="40"/>
      <c r="K105" s="40"/>
      <c r="L105" s="40"/>
      <c r="M105" s="40"/>
    </row>
    <row r="106" spans="1:13" ht="12.75">
      <c r="A106" s="40"/>
      <c r="B106" s="40"/>
      <c r="C106" s="40"/>
      <c r="D106" s="40"/>
      <c r="E106" s="40"/>
      <c r="F106" s="40"/>
      <c r="G106" s="40"/>
      <c r="H106" s="40"/>
      <c r="I106" s="40"/>
      <c r="J106" s="40"/>
      <c r="K106" s="40"/>
      <c r="L106" s="40"/>
      <c r="M106" s="40"/>
    </row>
    <row r="107" spans="1:13" ht="12.75">
      <c r="A107" s="40"/>
      <c r="B107" s="40"/>
      <c r="C107" s="40"/>
      <c r="D107" s="40"/>
      <c r="E107" s="40"/>
      <c r="F107" s="40"/>
      <c r="G107" s="40"/>
      <c r="H107" s="40"/>
      <c r="I107" s="40"/>
      <c r="J107" s="40"/>
      <c r="K107" s="40"/>
      <c r="L107" s="40"/>
      <c r="M107" s="40"/>
    </row>
    <row r="108" spans="1:13" ht="12.75">
      <c r="A108" s="40"/>
      <c r="B108" s="40"/>
      <c r="C108" s="40"/>
      <c r="D108" s="40"/>
      <c r="E108" s="40"/>
      <c r="F108" s="40"/>
      <c r="G108" s="40"/>
      <c r="H108" s="40"/>
      <c r="I108" s="40"/>
      <c r="J108" s="40"/>
      <c r="K108" s="40"/>
      <c r="L108" s="40"/>
      <c r="M108" s="40"/>
    </row>
    <row r="109" spans="1:13" ht="12.75">
      <c r="A109" s="40"/>
      <c r="B109" s="40"/>
      <c r="C109" s="40"/>
      <c r="D109" s="40"/>
      <c r="E109" s="40"/>
      <c r="F109" s="40"/>
      <c r="G109" s="40"/>
      <c r="H109" s="40"/>
      <c r="I109" s="40"/>
      <c r="J109" s="40"/>
      <c r="K109" s="40"/>
      <c r="L109" s="40"/>
      <c r="M109" s="40"/>
    </row>
    <row r="110" spans="1:13" ht="12.75">
      <c r="A110" s="40"/>
      <c r="B110" s="40"/>
      <c r="C110" s="40"/>
      <c r="D110" s="40"/>
      <c r="E110" s="40"/>
      <c r="F110" s="40"/>
      <c r="G110" s="40"/>
      <c r="H110" s="40"/>
      <c r="I110" s="40"/>
      <c r="J110" s="40"/>
      <c r="K110" s="40"/>
      <c r="L110" s="40"/>
      <c r="M110" s="40"/>
    </row>
    <row r="111" spans="1:13" ht="12.75">
      <c r="A111" s="40"/>
      <c r="B111" s="40"/>
      <c r="C111" s="40"/>
      <c r="D111" s="40"/>
      <c r="E111" s="40"/>
      <c r="F111" s="40"/>
      <c r="G111" s="40"/>
      <c r="H111" s="40"/>
      <c r="I111" s="40"/>
      <c r="J111" s="40"/>
      <c r="K111" s="40"/>
      <c r="L111" s="40"/>
      <c r="M111" s="40"/>
    </row>
    <row r="112" spans="16:30" s="159" customFormat="1" ht="15" customHeight="1" hidden="1">
      <c r="P112" s="180" t="s">
        <v>1145</v>
      </c>
      <c r="Q112" s="61" t="s">
        <v>1156</v>
      </c>
      <c r="R112" s="59">
        <v>1.5</v>
      </c>
      <c r="S112" s="59">
        <v>0.2</v>
      </c>
      <c r="T112" s="43"/>
      <c r="U112" s="43"/>
      <c r="AA112" s="41"/>
      <c r="AB112" s="41"/>
      <c r="AC112" s="41"/>
      <c r="AD112" s="41"/>
    </row>
    <row r="113" spans="16:30" s="159" customFormat="1" ht="15" customHeight="1" hidden="1">
      <c r="P113" s="411" t="s">
        <v>431</v>
      </c>
      <c r="Q113" s="412" t="s">
        <v>707</v>
      </c>
      <c r="R113" s="333">
        <v>1.5</v>
      </c>
      <c r="S113" s="333">
        <v>0.2</v>
      </c>
      <c r="T113" s="58"/>
      <c r="U113" s="43"/>
      <c r="AA113" s="41"/>
      <c r="AB113" s="41"/>
      <c r="AC113" s="41"/>
      <c r="AD113" s="41"/>
    </row>
    <row r="114" spans="16:30" s="159" customFormat="1" ht="15" customHeight="1" hidden="1">
      <c r="P114" s="411" t="s">
        <v>432</v>
      </c>
      <c r="Q114" s="412" t="s">
        <v>708</v>
      </c>
      <c r="R114" s="333">
        <v>1.5</v>
      </c>
      <c r="S114" s="333">
        <v>0.2</v>
      </c>
      <c r="T114" s="58"/>
      <c r="U114" s="43"/>
      <c r="AA114" s="41"/>
      <c r="AB114" s="41"/>
      <c r="AC114" s="41"/>
      <c r="AD114" s="41"/>
    </row>
    <row r="115" spans="16:30" s="159" customFormat="1" ht="15" customHeight="1" hidden="1">
      <c r="P115" s="411" t="s">
        <v>433</v>
      </c>
      <c r="Q115" s="412" t="s">
        <v>709</v>
      </c>
      <c r="R115" s="333">
        <v>1.5</v>
      </c>
      <c r="S115" s="333">
        <v>0.2</v>
      </c>
      <c r="T115" s="58"/>
      <c r="U115" s="43"/>
      <c r="AA115" s="41"/>
      <c r="AB115" s="41"/>
      <c r="AC115" s="41"/>
      <c r="AD115" s="41"/>
    </row>
    <row r="116" spans="16:30" s="159" customFormat="1" ht="15" customHeight="1" hidden="1">
      <c r="P116" s="411" t="s">
        <v>434</v>
      </c>
      <c r="Q116" s="412" t="s">
        <v>512</v>
      </c>
      <c r="R116" s="333">
        <v>1.5</v>
      </c>
      <c r="S116" s="333">
        <v>0.2</v>
      </c>
      <c r="T116" s="58"/>
      <c r="U116" s="43"/>
      <c r="AA116" s="41"/>
      <c r="AB116" s="41"/>
      <c r="AC116" s="41"/>
      <c r="AD116" s="41"/>
    </row>
    <row r="117" spans="16:30" s="159" customFormat="1" ht="15" customHeight="1" hidden="1">
      <c r="P117" s="411" t="s">
        <v>435</v>
      </c>
      <c r="Q117" s="412" t="s">
        <v>710</v>
      </c>
      <c r="R117" s="333">
        <v>1.5</v>
      </c>
      <c r="S117" s="333">
        <v>0.2</v>
      </c>
      <c r="T117" s="58"/>
      <c r="U117" s="43"/>
      <c r="AA117" s="41"/>
      <c r="AB117" s="41"/>
      <c r="AC117" s="41"/>
      <c r="AD117" s="41"/>
    </row>
    <row r="118" spans="16:30" s="159" customFormat="1" ht="15" customHeight="1" hidden="1">
      <c r="P118" s="411" t="s">
        <v>711</v>
      </c>
      <c r="Q118" s="412" t="s">
        <v>712</v>
      </c>
      <c r="R118" s="333">
        <v>1.5</v>
      </c>
      <c r="S118" s="333">
        <v>0.2</v>
      </c>
      <c r="T118" s="58"/>
      <c r="U118" s="43"/>
      <c r="AA118" s="41"/>
      <c r="AB118" s="41"/>
      <c r="AC118" s="41"/>
      <c r="AD118" s="41"/>
    </row>
    <row r="119" spans="16:30" s="159" customFormat="1" ht="15" customHeight="1" hidden="1">
      <c r="P119" s="411" t="s">
        <v>713</v>
      </c>
      <c r="Q119" s="412" t="s">
        <v>714</v>
      </c>
      <c r="R119" s="333">
        <v>1.5</v>
      </c>
      <c r="S119" s="333">
        <v>0.2</v>
      </c>
      <c r="T119" s="58"/>
      <c r="U119" s="43"/>
      <c r="AA119" s="41"/>
      <c r="AB119" s="41"/>
      <c r="AC119" s="41"/>
      <c r="AD119" s="41"/>
    </row>
    <row r="120" spans="16:30" s="159" customFormat="1" ht="15" customHeight="1" hidden="1">
      <c r="P120" s="411" t="s">
        <v>108</v>
      </c>
      <c r="Q120" s="412" t="s">
        <v>715</v>
      </c>
      <c r="R120" s="333">
        <v>1.5</v>
      </c>
      <c r="S120" s="333">
        <v>0.2</v>
      </c>
      <c r="T120" s="58"/>
      <c r="U120" s="43"/>
      <c r="AA120" s="41"/>
      <c r="AB120" s="41"/>
      <c r="AC120" s="41"/>
      <c r="AD120" s="41"/>
    </row>
    <row r="121" spans="16:30" s="159" customFormat="1" ht="15" customHeight="1" hidden="1">
      <c r="P121" s="411" t="s">
        <v>109</v>
      </c>
      <c r="Q121" s="412" t="s">
        <v>716</v>
      </c>
      <c r="R121" s="333">
        <v>1.5</v>
      </c>
      <c r="S121" s="333">
        <v>0.2</v>
      </c>
      <c r="T121" s="58"/>
      <c r="U121" s="43"/>
      <c r="AA121" s="41"/>
      <c r="AB121" s="41"/>
      <c r="AC121" s="41"/>
      <c r="AD121" s="41"/>
    </row>
    <row r="122" spans="16:30" s="159" customFormat="1" ht="15" customHeight="1" hidden="1">
      <c r="P122" s="411" t="s">
        <v>110</v>
      </c>
      <c r="Q122" s="412" t="s">
        <v>717</v>
      </c>
      <c r="R122" s="333">
        <v>1.5</v>
      </c>
      <c r="S122" s="333">
        <v>0.2</v>
      </c>
      <c r="T122" s="58"/>
      <c r="U122" s="43"/>
      <c r="AA122" s="41"/>
      <c r="AB122" s="41"/>
      <c r="AC122" s="41"/>
      <c r="AD122" s="41"/>
    </row>
    <row r="123" spans="16:30" s="159" customFormat="1" ht="15" customHeight="1" hidden="1">
      <c r="P123" s="411" t="s">
        <v>111</v>
      </c>
      <c r="Q123" s="412" t="s">
        <v>718</v>
      </c>
      <c r="R123" s="333">
        <v>1.5</v>
      </c>
      <c r="S123" s="333">
        <v>0.2</v>
      </c>
      <c r="T123" s="58"/>
      <c r="U123" s="43"/>
      <c r="AA123" s="41"/>
      <c r="AB123" s="41"/>
      <c r="AC123" s="41"/>
      <c r="AD123" s="41"/>
    </row>
    <row r="124" spans="16:30" s="159" customFormat="1" ht="15" customHeight="1" hidden="1">
      <c r="P124" s="411" t="s">
        <v>112</v>
      </c>
      <c r="Q124" s="412" t="s">
        <v>719</v>
      </c>
      <c r="R124" s="333">
        <v>1.5</v>
      </c>
      <c r="S124" s="333">
        <v>0.2</v>
      </c>
      <c r="T124" s="58"/>
      <c r="U124" s="43"/>
      <c r="AA124" s="41"/>
      <c r="AB124" s="41"/>
      <c r="AC124" s="41"/>
      <c r="AD124" s="41"/>
    </row>
    <row r="125" spans="16:30" s="159" customFormat="1" ht="15" customHeight="1" hidden="1">
      <c r="P125" s="411" t="s">
        <v>113</v>
      </c>
      <c r="Q125" s="412" t="s">
        <v>1096</v>
      </c>
      <c r="R125" s="333">
        <v>1.5</v>
      </c>
      <c r="S125" s="333">
        <v>0.2</v>
      </c>
      <c r="T125" s="58"/>
      <c r="U125" s="43"/>
      <c r="AA125" s="41"/>
      <c r="AB125" s="41"/>
      <c r="AC125" s="41"/>
      <c r="AD125" s="41"/>
    </row>
    <row r="126" spans="16:30" s="159" customFormat="1" ht="15" customHeight="1" hidden="1">
      <c r="P126" s="411" t="s">
        <v>341</v>
      </c>
      <c r="Q126" s="412" t="s">
        <v>721</v>
      </c>
      <c r="R126" s="333">
        <v>1.7</v>
      </c>
      <c r="S126" s="333">
        <v>0.3</v>
      </c>
      <c r="T126" s="58"/>
      <c r="U126" s="43"/>
      <c r="AA126" s="41"/>
      <c r="AB126" s="41"/>
      <c r="AC126" s="41"/>
      <c r="AD126" s="41"/>
    </row>
    <row r="127" spans="16:30" s="159" customFormat="1" ht="15" customHeight="1" hidden="1">
      <c r="P127" s="411" t="s">
        <v>342</v>
      </c>
      <c r="Q127" s="412" t="s">
        <v>722</v>
      </c>
      <c r="R127" s="333">
        <v>1.7</v>
      </c>
      <c r="S127" s="333">
        <v>0.3</v>
      </c>
      <c r="T127" s="58"/>
      <c r="U127" s="43"/>
      <c r="AA127" s="41"/>
      <c r="AB127" s="41"/>
      <c r="AC127" s="41"/>
      <c r="AD127" s="41"/>
    </row>
    <row r="128" spans="16:30" s="159" customFormat="1" ht="15" customHeight="1" hidden="1">
      <c r="P128" s="411" t="s">
        <v>346</v>
      </c>
      <c r="Q128" s="412" t="s">
        <v>723</v>
      </c>
      <c r="R128" s="333">
        <v>1.7</v>
      </c>
      <c r="S128" s="333">
        <v>0.3</v>
      </c>
      <c r="T128" s="58"/>
      <c r="U128" s="43"/>
      <c r="AA128" s="41"/>
      <c r="AB128" s="41"/>
      <c r="AC128" s="41"/>
      <c r="AD128" s="41"/>
    </row>
    <row r="129" spans="16:30" s="159" customFormat="1" ht="15" customHeight="1" hidden="1">
      <c r="P129" s="411" t="s">
        <v>347</v>
      </c>
      <c r="Q129" s="412" t="s">
        <v>724</v>
      </c>
      <c r="R129" s="333">
        <v>1.7</v>
      </c>
      <c r="S129" s="333">
        <v>0.3</v>
      </c>
      <c r="T129" s="58"/>
      <c r="U129" s="43"/>
      <c r="AA129" s="41"/>
      <c r="AB129" s="41"/>
      <c r="AC129" s="41"/>
      <c r="AD129" s="41"/>
    </row>
    <row r="130" spans="16:30" s="159" customFormat="1" ht="15" customHeight="1" hidden="1">
      <c r="P130" s="411" t="s">
        <v>725</v>
      </c>
      <c r="Q130" s="412" t="s">
        <v>513</v>
      </c>
      <c r="R130" s="333">
        <v>1.7</v>
      </c>
      <c r="S130" s="333">
        <v>0.3</v>
      </c>
      <c r="T130" s="58"/>
      <c r="U130" s="43"/>
      <c r="AA130" s="41"/>
      <c r="AB130" s="41"/>
      <c r="AC130" s="41"/>
      <c r="AD130" s="41"/>
    </row>
    <row r="131" spans="16:30" s="159" customFormat="1" ht="15" customHeight="1" hidden="1">
      <c r="P131" s="411" t="s">
        <v>726</v>
      </c>
      <c r="Q131" s="412" t="s">
        <v>727</v>
      </c>
      <c r="R131" s="333">
        <v>1.7</v>
      </c>
      <c r="S131" s="333">
        <v>0.3</v>
      </c>
      <c r="T131" s="58"/>
      <c r="U131" s="43"/>
      <c r="AA131" s="41"/>
      <c r="AB131" s="41"/>
      <c r="AC131" s="41"/>
      <c r="AD131" s="41"/>
    </row>
    <row r="132" spans="16:30" s="159" customFormat="1" ht="15" customHeight="1" hidden="1">
      <c r="P132" s="411" t="s">
        <v>128</v>
      </c>
      <c r="Q132" s="412" t="s">
        <v>728</v>
      </c>
      <c r="R132" s="333">
        <v>1.7</v>
      </c>
      <c r="S132" s="333">
        <v>0.3</v>
      </c>
      <c r="T132" s="58"/>
      <c r="U132" s="43"/>
      <c r="AA132" s="41"/>
      <c r="AB132" s="41"/>
      <c r="AC132" s="41"/>
      <c r="AD132" s="41"/>
    </row>
    <row r="133" spans="16:30" s="159" customFormat="1" ht="15" customHeight="1" hidden="1">
      <c r="P133" s="411" t="s">
        <v>729</v>
      </c>
      <c r="Q133" s="412" t="s">
        <v>730</v>
      </c>
      <c r="R133" s="333">
        <v>1.7</v>
      </c>
      <c r="S133" s="333">
        <v>0.3</v>
      </c>
      <c r="T133" s="58"/>
      <c r="U133" s="43"/>
      <c r="AA133" s="41"/>
      <c r="AB133" s="41"/>
      <c r="AC133" s="41"/>
      <c r="AD133" s="41"/>
    </row>
    <row r="134" spans="16:30" s="159" customFormat="1" ht="15" customHeight="1" hidden="1">
      <c r="P134" s="411" t="s">
        <v>136</v>
      </c>
      <c r="Q134" s="414" t="s">
        <v>731</v>
      </c>
      <c r="R134" s="333">
        <v>1.7</v>
      </c>
      <c r="S134" s="333">
        <v>0.3</v>
      </c>
      <c r="T134" s="58"/>
      <c r="U134" s="43"/>
      <c r="AA134" s="41"/>
      <c r="AB134" s="41"/>
      <c r="AC134" s="41"/>
      <c r="AD134" s="41"/>
    </row>
    <row r="135" spans="16:30" s="159" customFormat="1" ht="15" customHeight="1" hidden="1">
      <c r="P135" s="411" t="s">
        <v>732</v>
      </c>
      <c r="Q135" s="414" t="s">
        <v>733</v>
      </c>
      <c r="R135" s="333">
        <v>1.2</v>
      </c>
      <c r="S135" s="333">
        <v>0.15</v>
      </c>
      <c r="T135" s="58"/>
      <c r="U135" s="43"/>
      <c r="AA135" s="41"/>
      <c r="AB135" s="41"/>
      <c r="AC135" s="41"/>
      <c r="AD135" s="41"/>
    </row>
    <row r="136" spans="16:30" s="159" customFormat="1" ht="15" customHeight="1" hidden="1">
      <c r="P136" s="415"/>
      <c r="Q136" s="412"/>
      <c r="R136" s="333"/>
      <c r="S136" s="333"/>
      <c r="T136" s="58"/>
      <c r="U136" s="43"/>
      <c r="AA136" s="41"/>
      <c r="AB136" s="41"/>
      <c r="AC136" s="41"/>
      <c r="AD136" s="41"/>
    </row>
    <row r="137" spans="16:30" s="159" customFormat="1" ht="15" customHeight="1" hidden="1">
      <c r="P137" s="411" t="s">
        <v>102</v>
      </c>
      <c r="Q137" s="414" t="s">
        <v>735</v>
      </c>
      <c r="R137" s="333">
        <v>1.3</v>
      </c>
      <c r="S137" s="333">
        <v>0.2</v>
      </c>
      <c r="T137" s="58"/>
      <c r="U137" s="43"/>
      <c r="AA137" s="41"/>
      <c r="AB137" s="41"/>
      <c r="AC137" s="41"/>
      <c r="AD137" s="41"/>
    </row>
    <row r="138" spans="16:30" s="159" customFormat="1" ht="15" customHeight="1" hidden="1">
      <c r="P138" s="411" t="s">
        <v>436</v>
      </c>
      <c r="Q138" s="414" t="s">
        <v>736</v>
      </c>
      <c r="R138" s="333">
        <v>1.7</v>
      </c>
      <c r="S138" s="333">
        <v>0.3</v>
      </c>
      <c r="T138" s="58"/>
      <c r="U138" s="43"/>
      <c r="AA138" s="41"/>
      <c r="AB138" s="41"/>
      <c r="AC138" s="41"/>
      <c r="AD138" s="41"/>
    </row>
    <row r="139" spans="16:30" s="159" customFormat="1" ht="15" customHeight="1" hidden="1">
      <c r="P139" s="411" t="s">
        <v>437</v>
      </c>
      <c r="Q139" s="414" t="s">
        <v>514</v>
      </c>
      <c r="R139" s="333">
        <v>1.7</v>
      </c>
      <c r="S139" s="333">
        <v>0.3</v>
      </c>
      <c r="T139" s="58"/>
      <c r="U139" s="43"/>
      <c r="AA139" s="41"/>
      <c r="AB139" s="41"/>
      <c r="AC139" s="41"/>
      <c r="AD139" s="41"/>
    </row>
    <row r="140" spans="16:30" s="159" customFormat="1" ht="15" customHeight="1" hidden="1">
      <c r="P140" s="411" t="s">
        <v>737</v>
      </c>
      <c r="Q140" s="414" t="s">
        <v>515</v>
      </c>
      <c r="R140" s="333">
        <v>1.3</v>
      </c>
      <c r="S140" s="333">
        <v>0.2</v>
      </c>
      <c r="T140" s="58"/>
      <c r="U140" s="43"/>
      <c r="AA140" s="41"/>
      <c r="AB140" s="41"/>
      <c r="AC140" s="41"/>
      <c r="AD140" s="41"/>
    </row>
    <row r="141" spans="16:30" s="159" customFormat="1" ht="15" customHeight="1" hidden="1">
      <c r="P141" s="411" t="s">
        <v>738</v>
      </c>
      <c r="Q141" s="414" t="s">
        <v>516</v>
      </c>
      <c r="R141" s="333">
        <v>1.3</v>
      </c>
      <c r="S141" s="333">
        <v>0.2</v>
      </c>
      <c r="T141" s="58"/>
      <c r="U141" s="43"/>
      <c r="AA141" s="41"/>
      <c r="AB141" s="41"/>
      <c r="AC141" s="41"/>
      <c r="AD141" s="41"/>
    </row>
    <row r="142" spans="16:30" s="159" customFormat="1" ht="15" customHeight="1" hidden="1">
      <c r="P142" s="411" t="s">
        <v>739</v>
      </c>
      <c r="Q142" s="414" t="s">
        <v>740</v>
      </c>
      <c r="R142" s="333">
        <v>1.3</v>
      </c>
      <c r="S142" s="333">
        <v>0.2</v>
      </c>
      <c r="T142" s="58"/>
      <c r="U142" s="43"/>
      <c r="AA142" s="41"/>
      <c r="AB142" s="41"/>
      <c r="AC142" s="41"/>
      <c r="AD142" s="41"/>
    </row>
    <row r="143" spans="16:30" s="159" customFormat="1" ht="15" customHeight="1" hidden="1">
      <c r="P143" s="411" t="s">
        <v>741</v>
      </c>
      <c r="Q143" s="414" t="s">
        <v>742</v>
      </c>
      <c r="R143" s="333">
        <v>1.3</v>
      </c>
      <c r="S143" s="333">
        <v>0.2</v>
      </c>
      <c r="T143" s="58"/>
      <c r="U143" s="43"/>
      <c r="AA143" s="41"/>
      <c r="AB143" s="41"/>
      <c r="AC143" s="41"/>
      <c r="AD143" s="41"/>
    </row>
    <row r="144" spans="16:30" s="159" customFormat="1" ht="15" customHeight="1" hidden="1">
      <c r="P144" s="411" t="s">
        <v>743</v>
      </c>
      <c r="Q144" s="414" t="s">
        <v>744</v>
      </c>
      <c r="R144" s="333">
        <v>1.3</v>
      </c>
      <c r="S144" s="333">
        <v>0.2</v>
      </c>
      <c r="T144" s="58"/>
      <c r="U144" s="43"/>
      <c r="AA144" s="41"/>
      <c r="AB144" s="41"/>
      <c r="AC144" s="41"/>
      <c r="AD144" s="41"/>
    </row>
    <row r="145" spans="16:30" s="159" customFormat="1" ht="15" customHeight="1" hidden="1">
      <c r="P145" s="411" t="s">
        <v>745</v>
      </c>
      <c r="Q145" s="414" t="s">
        <v>518</v>
      </c>
      <c r="R145" s="333">
        <v>1.3</v>
      </c>
      <c r="S145" s="333">
        <v>0.2</v>
      </c>
      <c r="T145" s="58"/>
      <c r="U145" s="43"/>
      <c r="AA145" s="41"/>
      <c r="AB145" s="41"/>
      <c r="AC145" s="41"/>
      <c r="AD145" s="41"/>
    </row>
    <row r="146" spans="16:30" s="159" customFormat="1" ht="15" customHeight="1" hidden="1">
      <c r="P146" s="411" t="s">
        <v>62</v>
      </c>
      <c r="Q146" s="414" t="s">
        <v>519</v>
      </c>
      <c r="R146" s="333">
        <v>1.7</v>
      </c>
      <c r="S146" s="333">
        <v>0.3</v>
      </c>
      <c r="T146" s="58"/>
      <c r="U146" s="43"/>
      <c r="AA146" s="41"/>
      <c r="AB146" s="41"/>
      <c r="AC146" s="41"/>
      <c r="AD146" s="41"/>
    </row>
    <row r="147" spans="16:30" s="159" customFormat="1" ht="15" customHeight="1" hidden="1">
      <c r="P147" s="411" t="s">
        <v>82</v>
      </c>
      <c r="Q147" s="414" t="s">
        <v>520</v>
      </c>
      <c r="R147" s="333">
        <v>1.7</v>
      </c>
      <c r="S147" s="333">
        <v>0.3</v>
      </c>
      <c r="T147" s="58"/>
      <c r="U147" s="43"/>
      <c r="AA147" s="41"/>
      <c r="AB147" s="41"/>
      <c r="AC147" s="41"/>
      <c r="AD147" s="41"/>
    </row>
    <row r="148" spans="16:30" s="159" customFormat="1" ht="15" customHeight="1" hidden="1">
      <c r="P148" s="411" t="s">
        <v>438</v>
      </c>
      <c r="Q148" s="414" t="s">
        <v>521</v>
      </c>
      <c r="R148" s="333">
        <v>1.3</v>
      </c>
      <c r="S148" s="333">
        <v>0.2</v>
      </c>
      <c r="T148" s="58"/>
      <c r="U148" s="43"/>
      <c r="AA148" s="41"/>
      <c r="AB148" s="41"/>
      <c r="AC148" s="41"/>
      <c r="AD148" s="41"/>
    </row>
    <row r="149" spans="16:30" s="159" customFormat="1" ht="15" customHeight="1" hidden="1">
      <c r="P149" s="411" t="s">
        <v>439</v>
      </c>
      <c r="Q149" s="414" t="s">
        <v>522</v>
      </c>
      <c r="R149" s="333">
        <v>1.3</v>
      </c>
      <c r="S149" s="333">
        <v>0.2</v>
      </c>
      <c r="T149" s="58"/>
      <c r="U149" s="43"/>
      <c r="AA149" s="41"/>
      <c r="AB149" s="41"/>
      <c r="AC149" s="41"/>
      <c r="AD149" s="41"/>
    </row>
    <row r="150" spans="16:30" s="159" customFormat="1" ht="15" customHeight="1" hidden="1">
      <c r="P150" s="411" t="s">
        <v>746</v>
      </c>
      <c r="Q150" s="414" t="s">
        <v>523</v>
      </c>
      <c r="R150" s="333">
        <v>1.3</v>
      </c>
      <c r="S150" s="333">
        <v>0.2</v>
      </c>
      <c r="T150" s="58"/>
      <c r="U150" s="43"/>
      <c r="AA150" s="41"/>
      <c r="AB150" s="41"/>
      <c r="AC150" s="41"/>
      <c r="AD150" s="41"/>
    </row>
    <row r="151" spans="16:30" s="159" customFormat="1" ht="15" customHeight="1" hidden="1">
      <c r="P151" s="411" t="s">
        <v>747</v>
      </c>
      <c r="Q151" s="414" t="s">
        <v>748</v>
      </c>
      <c r="R151" s="333">
        <v>1.3</v>
      </c>
      <c r="S151" s="333">
        <v>0.2</v>
      </c>
      <c r="T151" s="58"/>
      <c r="U151" s="43"/>
      <c r="AA151" s="41"/>
      <c r="AB151" s="41"/>
      <c r="AC151" s="41"/>
      <c r="AD151" s="41"/>
    </row>
    <row r="152" spans="16:30" s="159" customFormat="1" ht="15" customHeight="1" hidden="1">
      <c r="P152" s="411" t="s">
        <v>440</v>
      </c>
      <c r="Q152" s="414" t="s">
        <v>749</v>
      </c>
      <c r="R152" s="333">
        <v>1.3</v>
      </c>
      <c r="S152" s="333">
        <v>0.2</v>
      </c>
      <c r="T152" s="60"/>
      <c r="U152" s="43"/>
      <c r="AA152" s="41"/>
      <c r="AB152" s="41"/>
      <c r="AC152" s="41"/>
      <c r="AD152" s="41"/>
    </row>
    <row r="153" spans="16:30" s="159" customFormat="1" ht="15" customHeight="1" hidden="1">
      <c r="P153" s="411" t="s">
        <v>750</v>
      </c>
      <c r="Q153" s="414" t="s">
        <v>751</v>
      </c>
      <c r="R153" s="333">
        <v>1.3</v>
      </c>
      <c r="S153" s="333">
        <v>0.2</v>
      </c>
      <c r="T153" s="58"/>
      <c r="U153" s="43"/>
      <c r="AA153" s="41"/>
      <c r="AB153" s="41"/>
      <c r="AC153" s="41"/>
      <c r="AD153" s="41"/>
    </row>
    <row r="154" spans="16:30" s="159" customFormat="1" ht="15" customHeight="1" hidden="1">
      <c r="P154" s="411" t="s">
        <v>441</v>
      </c>
      <c r="Q154" s="414" t="s">
        <v>752</v>
      </c>
      <c r="R154" s="333">
        <v>1.3</v>
      </c>
      <c r="S154" s="333">
        <v>0.2</v>
      </c>
      <c r="T154" s="58"/>
      <c r="U154" s="43"/>
      <c r="AA154" s="41"/>
      <c r="AB154" s="41"/>
      <c r="AC154" s="41"/>
      <c r="AD154" s="41"/>
    </row>
    <row r="155" spans="16:30" s="159" customFormat="1" ht="15" customHeight="1" hidden="1">
      <c r="P155" s="411" t="s">
        <v>23</v>
      </c>
      <c r="Q155" s="414" t="s">
        <v>753</v>
      </c>
      <c r="R155" s="333">
        <v>1.3</v>
      </c>
      <c r="S155" s="333">
        <v>0.2</v>
      </c>
      <c r="T155" s="58"/>
      <c r="U155" s="43"/>
      <c r="AA155" s="41"/>
      <c r="AB155" s="41"/>
      <c r="AC155" s="41"/>
      <c r="AD155" s="41"/>
    </row>
    <row r="156" spans="16:30" s="159" customFormat="1" ht="15" customHeight="1" hidden="1">
      <c r="P156" s="411" t="s">
        <v>85</v>
      </c>
      <c r="Q156" s="414" t="s">
        <v>524</v>
      </c>
      <c r="R156" s="333">
        <v>1.3</v>
      </c>
      <c r="S156" s="333">
        <v>0.2</v>
      </c>
      <c r="T156" s="58"/>
      <c r="U156" s="43"/>
      <c r="AA156" s="41"/>
      <c r="AB156" s="41"/>
      <c r="AC156" s="41"/>
      <c r="AD156" s="41"/>
    </row>
    <row r="157" spans="16:30" s="159" customFormat="1" ht="15" customHeight="1" hidden="1">
      <c r="P157" s="411" t="s">
        <v>24</v>
      </c>
      <c r="Q157" s="414" t="s">
        <v>754</v>
      </c>
      <c r="R157" s="333">
        <v>1.3</v>
      </c>
      <c r="S157" s="333">
        <v>0.2</v>
      </c>
      <c r="T157" s="58"/>
      <c r="U157" s="43"/>
      <c r="AA157" s="41"/>
      <c r="AB157" s="41"/>
      <c r="AC157" s="41"/>
      <c r="AD157" s="41"/>
    </row>
    <row r="158" spans="16:30" s="159" customFormat="1" ht="15" customHeight="1" hidden="1">
      <c r="P158" s="411" t="s">
        <v>25</v>
      </c>
      <c r="Q158" s="414" t="s">
        <v>755</v>
      </c>
      <c r="R158" s="333">
        <v>1.3</v>
      </c>
      <c r="S158" s="333">
        <v>0.2</v>
      </c>
      <c r="T158" s="58"/>
      <c r="U158" s="43"/>
      <c r="AA158" s="41"/>
      <c r="AB158" s="41"/>
      <c r="AC158" s="41"/>
      <c r="AD158" s="41"/>
    </row>
    <row r="159" spans="16:30" s="159" customFormat="1" ht="15" customHeight="1" hidden="1">
      <c r="P159" s="411" t="s">
        <v>447</v>
      </c>
      <c r="Q159" s="414" t="s">
        <v>525</v>
      </c>
      <c r="R159" s="333">
        <v>1.3</v>
      </c>
      <c r="S159" s="333">
        <v>0.2</v>
      </c>
      <c r="T159" s="58"/>
      <c r="U159" s="43"/>
      <c r="AA159" s="41"/>
      <c r="AB159" s="41"/>
      <c r="AC159" s="41"/>
      <c r="AD159" s="41"/>
    </row>
    <row r="160" spans="16:30" s="159" customFormat="1" ht="15" customHeight="1" hidden="1">
      <c r="P160" s="411" t="s">
        <v>442</v>
      </c>
      <c r="Q160" s="414" t="s">
        <v>526</v>
      </c>
      <c r="R160" s="333">
        <v>1.3</v>
      </c>
      <c r="S160" s="333">
        <v>0.2</v>
      </c>
      <c r="T160" s="58"/>
      <c r="U160" s="43"/>
      <c r="AA160" s="41"/>
      <c r="AB160" s="41"/>
      <c r="AC160" s="41"/>
      <c r="AD160" s="41"/>
    </row>
    <row r="161" spans="16:30" s="159" customFormat="1" ht="15" customHeight="1" hidden="1">
      <c r="P161" s="411" t="s">
        <v>443</v>
      </c>
      <c r="Q161" s="414" t="s">
        <v>756</v>
      </c>
      <c r="R161" s="333">
        <v>1.3</v>
      </c>
      <c r="S161" s="333">
        <v>0.2</v>
      </c>
      <c r="T161" s="58"/>
      <c r="U161" s="43"/>
      <c r="AA161" s="41"/>
      <c r="AB161" s="41"/>
      <c r="AC161" s="41"/>
      <c r="AD161" s="41"/>
    </row>
    <row r="162" spans="16:30" s="159" customFormat="1" ht="15" customHeight="1" hidden="1">
      <c r="P162" s="411" t="s">
        <v>444</v>
      </c>
      <c r="Q162" s="414" t="s">
        <v>757</v>
      </c>
      <c r="R162" s="333">
        <v>1.3</v>
      </c>
      <c r="S162" s="333">
        <v>0.2</v>
      </c>
      <c r="T162" s="58"/>
      <c r="U162" s="43"/>
      <c r="AA162" s="41"/>
      <c r="AB162" s="41"/>
      <c r="AC162" s="41"/>
      <c r="AD162" s="41"/>
    </row>
    <row r="163" spans="16:30" s="159" customFormat="1" ht="15" customHeight="1" hidden="1">
      <c r="P163" s="411" t="s">
        <v>445</v>
      </c>
      <c r="Q163" s="414" t="s">
        <v>758</v>
      </c>
      <c r="R163" s="333">
        <v>1.4</v>
      </c>
      <c r="S163" s="333">
        <v>0.2</v>
      </c>
      <c r="T163" s="58"/>
      <c r="U163" s="43"/>
      <c r="AA163" s="41"/>
      <c r="AB163" s="41"/>
      <c r="AC163" s="41"/>
      <c r="AD163" s="41"/>
    </row>
    <row r="164" spans="16:30" s="159" customFormat="1" ht="15" customHeight="1" hidden="1">
      <c r="P164" s="411" t="s">
        <v>446</v>
      </c>
      <c r="Q164" s="414" t="s">
        <v>759</v>
      </c>
      <c r="R164" s="333">
        <v>1.7</v>
      </c>
      <c r="S164" s="333">
        <v>0.3</v>
      </c>
      <c r="T164" s="58"/>
      <c r="U164" s="43"/>
      <c r="AA164" s="41"/>
      <c r="AB164" s="41"/>
      <c r="AC164" s="41"/>
      <c r="AD164" s="41"/>
    </row>
    <row r="165" spans="16:30" s="159" customFormat="1" ht="15" customHeight="1" hidden="1">
      <c r="P165" s="411" t="s">
        <v>760</v>
      </c>
      <c r="Q165" s="414" t="s">
        <v>761</v>
      </c>
      <c r="R165" s="333">
        <v>1.4</v>
      </c>
      <c r="S165" s="333">
        <v>0.2</v>
      </c>
      <c r="T165" s="58"/>
      <c r="U165" s="43"/>
      <c r="AA165" s="41"/>
      <c r="AB165" s="41"/>
      <c r="AC165" s="41"/>
      <c r="AD165" s="41"/>
    </row>
    <row r="166" spans="16:30" s="159" customFormat="1" ht="15" customHeight="1" hidden="1">
      <c r="P166" s="411" t="s">
        <v>454</v>
      </c>
      <c r="Q166" s="414" t="s">
        <v>762</v>
      </c>
      <c r="R166" s="333">
        <v>1.4</v>
      </c>
      <c r="S166" s="333">
        <v>0.2</v>
      </c>
      <c r="T166" s="58"/>
      <c r="U166" s="43"/>
      <c r="AA166" s="41"/>
      <c r="AB166" s="41"/>
      <c r="AC166" s="41"/>
      <c r="AD166" s="41"/>
    </row>
    <row r="167" spans="16:30" s="159" customFormat="1" ht="15" customHeight="1" hidden="1">
      <c r="P167" s="411" t="s">
        <v>448</v>
      </c>
      <c r="Q167" s="414" t="s">
        <v>763</v>
      </c>
      <c r="R167" s="333">
        <v>1.4</v>
      </c>
      <c r="S167" s="333">
        <v>0.2</v>
      </c>
      <c r="T167" s="58"/>
      <c r="U167" s="43"/>
      <c r="AA167" s="41"/>
      <c r="AB167" s="41"/>
      <c r="AC167" s="41"/>
      <c r="AD167" s="41"/>
    </row>
    <row r="168" spans="16:30" s="159" customFormat="1" ht="15" customHeight="1" hidden="1">
      <c r="P168" s="411" t="s">
        <v>449</v>
      </c>
      <c r="Q168" s="414" t="s">
        <v>764</v>
      </c>
      <c r="R168" s="333">
        <v>1.4</v>
      </c>
      <c r="S168" s="333">
        <v>0.2</v>
      </c>
      <c r="T168" s="58"/>
      <c r="U168" s="43"/>
      <c r="AA168" s="41"/>
      <c r="AB168" s="41"/>
      <c r="AC168" s="41"/>
      <c r="AD168" s="41"/>
    </row>
    <row r="169" spans="16:30" s="159" customFormat="1" ht="15" customHeight="1" hidden="1">
      <c r="P169" s="411" t="s">
        <v>450</v>
      </c>
      <c r="Q169" s="414" t="s">
        <v>535</v>
      </c>
      <c r="R169" s="333">
        <v>1.4</v>
      </c>
      <c r="S169" s="333">
        <v>0.2</v>
      </c>
      <c r="T169" s="58"/>
      <c r="U169" s="43"/>
      <c r="AA169" s="41"/>
      <c r="AB169" s="41"/>
      <c r="AC169" s="41"/>
      <c r="AD169" s="41"/>
    </row>
    <row r="170" spans="16:30" s="159" customFormat="1" ht="15" customHeight="1" hidden="1">
      <c r="P170" s="411" t="s">
        <v>451</v>
      </c>
      <c r="Q170" s="414" t="s">
        <v>765</v>
      </c>
      <c r="R170" s="333">
        <v>1.4</v>
      </c>
      <c r="S170" s="333">
        <v>0.2</v>
      </c>
      <c r="T170" s="58"/>
      <c r="U170" s="43"/>
      <c r="AA170" s="41"/>
      <c r="AB170" s="41"/>
      <c r="AC170" s="41"/>
      <c r="AD170" s="41"/>
    </row>
    <row r="171" spans="16:30" s="159" customFormat="1" ht="15" customHeight="1" hidden="1">
      <c r="P171" s="411" t="s">
        <v>766</v>
      </c>
      <c r="Q171" s="414" t="s">
        <v>536</v>
      </c>
      <c r="R171" s="333">
        <v>1.4</v>
      </c>
      <c r="S171" s="333">
        <v>0.2</v>
      </c>
      <c r="T171" s="58"/>
      <c r="U171" s="43"/>
      <c r="AA171" s="41"/>
      <c r="AB171" s="41"/>
      <c r="AC171" s="41"/>
      <c r="AD171" s="41"/>
    </row>
    <row r="172" spans="16:30" s="159" customFormat="1" ht="15" customHeight="1" hidden="1">
      <c r="P172" s="411" t="s">
        <v>452</v>
      </c>
      <c r="Q172" s="414" t="s">
        <v>767</v>
      </c>
      <c r="R172" s="333">
        <v>1.4</v>
      </c>
      <c r="S172" s="333">
        <v>0.2</v>
      </c>
      <c r="T172" s="58"/>
      <c r="U172" s="43"/>
      <c r="AA172" s="41"/>
      <c r="AB172" s="41"/>
      <c r="AC172" s="41"/>
      <c r="AD172" s="41"/>
    </row>
    <row r="173" spans="16:30" s="159" customFormat="1" ht="15" customHeight="1" hidden="1">
      <c r="P173" s="411" t="s">
        <v>453</v>
      </c>
      <c r="Q173" s="414" t="s">
        <v>768</v>
      </c>
      <c r="R173" s="333">
        <v>1.4</v>
      </c>
      <c r="S173" s="333">
        <v>0.2</v>
      </c>
      <c r="T173" s="58"/>
      <c r="U173" s="43"/>
      <c r="AA173" s="41"/>
      <c r="AB173" s="41"/>
      <c r="AC173" s="41"/>
      <c r="AD173" s="41"/>
    </row>
    <row r="174" spans="16:30" s="159" customFormat="1" ht="15" customHeight="1" hidden="1">
      <c r="P174" s="411" t="s">
        <v>769</v>
      </c>
      <c r="Q174" s="414" t="s">
        <v>537</v>
      </c>
      <c r="R174" s="333">
        <v>1.3</v>
      </c>
      <c r="S174" s="333">
        <v>0.2</v>
      </c>
      <c r="T174" s="58"/>
      <c r="U174" s="43"/>
      <c r="AA174" s="41"/>
      <c r="AB174" s="41"/>
      <c r="AC174" s="41"/>
      <c r="AD174" s="41"/>
    </row>
    <row r="175" spans="16:30" s="159" customFormat="1" ht="15" customHeight="1" hidden="1">
      <c r="P175" s="411" t="s">
        <v>455</v>
      </c>
      <c r="Q175" s="414" t="s">
        <v>538</v>
      </c>
      <c r="R175" s="333">
        <v>1.3</v>
      </c>
      <c r="S175" s="333">
        <v>0.2</v>
      </c>
      <c r="T175" s="58"/>
      <c r="U175" s="43"/>
      <c r="AA175" s="41"/>
      <c r="AB175" s="41"/>
      <c r="AC175" s="41"/>
      <c r="AD175" s="41"/>
    </row>
    <row r="176" spans="16:30" s="159" customFormat="1" ht="15" customHeight="1" hidden="1">
      <c r="P176" s="411" t="s">
        <v>456</v>
      </c>
      <c r="Q176" s="414" t="s">
        <v>539</v>
      </c>
      <c r="R176" s="333">
        <v>1.2</v>
      </c>
      <c r="S176" s="333">
        <v>0.15</v>
      </c>
      <c r="T176" s="58"/>
      <c r="U176" s="43"/>
      <c r="AA176" s="41"/>
      <c r="AB176" s="41"/>
      <c r="AC176" s="41"/>
      <c r="AD176" s="41"/>
    </row>
    <row r="177" spans="16:30" s="159" customFormat="1" ht="15" customHeight="1" hidden="1">
      <c r="P177" s="411" t="s">
        <v>457</v>
      </c>
      <c r="Q177" s="414" t="s">
        <v>770</v>
      </c>
      <c r="R177" s="333">
        <v>1.2</v>
      </c>
      <c r="S177" s="333">
        <v>0.15</v>
      </c>
      <c r="T177" s="58"/>
      <c r="U177" s="43"/>
      <c r="AA177" s="41"/>
      <c r="AB177" s="41"/>
      <c r="AC177" s="41"/>
      <c r="AD177" s="41"/>
    </row>
    <row r="178" spans="16:30" s="159" customFormat="1" ht="15" customHeight="1" hidden="1">
      <c r="P178" s="411" t="s">
        <v>458</v>
      </c>
      <c r="Q178" s="414" t="s">
        <v>771</v>
      </c>
      <c r="R178" s="333">
        <v>1.2</v>
      </c>
      <c r="S178" s="333">
        <v>0.15</v>
      </c>
      <c r="T178" s="58"/>
      <c r="U178" s="43"/>
      <c r="AA178" s="41"/>
      <c r="AB178" s="41"/>
      <c r="AC178" s="41"/>
      <c r="AD178" s="41"/>
    </row>
    <row r="179" spans="16:30" s="159" customFormat="1" ht="15" customHeight="1" hidden="1">
      <c r="P179" s="411" t="s">
        <v>772</v>
      </c>
      <c r="Q179" s="414" t="s">
        <v>773</v>
      </c>
      <c r="R179" s="333">
        <v>1.2</v>
      </c>
      <c r="S179" s="333">
        <v>0.15</v>
      </c>
      <c r="T179" s="58"/>
      <c r="U179" s="43"/>
      <c r="AA179" s="41"/>
      <c r="AB179" s="41"/>
      <c r="AC179" s="41"/>
      <c r="AD179" s="41"/>
    </row>
    <row r="180" spans="16:30" s="159" customFormat="1" ht="15" customHeight="1" hidden="1">
      <c r="P180" s="411" t="s">
        <v>774</v>
      </c>
      <c r="Q180" s="414" t="s">
        <v>775</v>
      </c>
      <c r="R180" s="333">
        <v>1.2</v>
      </c>
      <c r="S180" s="333">
        <v>0.15</v>
      </c>
      <c r="T180" s="58"/>
      <c r="U180" s="43"/>
      <c r="AA180" s="41"/>
      <c r="AB180" s="41"/>
      <c r="AC180" s="41"/>
      <c r="AD180" s="41"/>
    </row>
    <row r="181" spans="16:30" s="159" customFormat="1" ht="15" customHeight="1" hidden="1">
      <c r="P181" s="411" t="s">
        <v>776</v>
      </c>
      <c r="Q181" s="414" t="s">
        <v>777</v>
      </c>
      <c r="R181" s="333">
        <v>1.2</v>
      </c>
      <c r="S181" s="333">
        <v>0.15</v>
      </c>
      <c r="T181" s="58"/>
      <c r="U181" s="43"/>
      <c r="AA181" s="41"/>
      <c r="AB181" s="41"/>
      <c r="AC181" s="41"/>
      <c r="AD181" s="41"/>
    </row>
    <row r="182" spans="16:30" s="159" customFormat="1" ht="15" customHeight="1" hidden="1">
      <c r="P182" s="411" t="s">
        <v>778</v>
      </c>
      <c r="Q182" s="414" t="s">
        <v>779</v>
      </c>
      <c r="R182" s="333">
        <v>1.2</v>
      </c>
      <c r="S182" s="333">
        <v>0.15</v>
      </c>
      <c r="T182" s="58"/>
      <c r="U182" s="43"/>
      <c r="AA182" s="41"/>
      <c r="AB182" s="41"/>
      <c r="AC182" s="41"/>
      <c r="AD182" s="41"/>
    </row>
    <row r="183" spans="16:30" s="159" customFormat="1" ht="15" customHeight="1" hidden="1">
      <c r="P183" s="411" t="s">
        <v>780</v>
      </c>
      <c r="Q183" s="414" t="s">
        <v>781</v>
      </c>
      <c r="R183" s="333">
        <v>1.2</v>
      </c>
      <c r="S183" s="333">
        <v>0.15</v>
      </c>
      <c r="T183" s="58"/>
      <c r="U183" s="43"/>
      <c r="AA183" s="41"/>
      <c r="AB183" s="41"/>
      <c r="AC183" s="41"/>
      <c r="AD183" s="41"/>
    </row>
    <row r="184" spans="16:30" s="159" customFormat="1" ht="15" customHeight="1" hidden="1">
      <c r="P184" s="411" t="s">
        <v>459</v>
      </c>
      <c r="Q184" s="414" t="s">
        <v>540</v>
      </c>
      <c r="R184" s="333">
        <v>1.3</v>
      </c>
      <c r="S184" s="333">
        <v>0.2</v>
      </c>
      <c r="T184" s="58"/>
      <c r="U184" s="43"/>
      <c r="AA184" s="41"/>
      <c r="AB184" s="41"/>
      <c r="AC184" s="41"/>
      <c r="AD184" s="41"/>
    </row>
    <row r="185" spans="16:30" s="159" customFormat="1" ht="15" customHeight="1" hidden="1">
      <c r="P185" s="411" t="s">
        <v>460</v>
      </c>
      <c r="Q185" s="414" t="s">
        <v>782</v>
      </c>
      <c r="R185" s="333">
        <v>1.3</v>
      </c>
      <c r="S185" s="333">
        <v>0.2</v>
      </c>
      <c r="T185" s="58"/>
      <c r="U185" s="43"/>
      <c r="AA185" s="41"/>
      <c r="AB185" s="41"/>
      <c r="AC185" s="41"/>
      <c r="AD185" s="41"/>
    </row>
    <row r="186" spans="16:30" s="159" customFormat="1" ht="15" customHeight="1" hidden="1">
      <c r="P186" s="411" t="s">
        <v>461</v>
      </c>
      <c r="Q186" s="414" t="s">
        <v>783</v>
      </c>
      <c r="R186" s="333">
        <v>1.2</v>
      </c>
      <c r="S186" s="333">
        <v>0.15</v>
      </c>
      <c r="T186" s="60"/>
      <c r="U186" s="43"/>
      <c r="AA186" s="41"/>
      <c r="AB186" s="41"/>
      <c r="AC186" s="41"/>
      <c r="AD186" s="41"/>
    </row>
    <row r="187" spans="16:30" s="159" customFormat="1" ht="15" customHeight="1" hidden="1">
      <c r="P187" s="411" t="s">
        <v>462</v>
      </c>
      <c r="Q187" s="414" t="s">
        <v>784</v>
      </c>
      <c r="R187" s="333">
        <v>1.3</v>
      </c>
      <c r="S187" s="333">
        <v>0.2</v>
      </c>
      <c r="T187" s="58"/>
      <c r="U187" s="43"/>
      <c r="AA187" s="41"/>
      <c r="AB187" s="41"/>
      <c r="AC187" s="41"/>
      <c r="AD187" s="41"/>
    </row>
    <row r="188" spans="16:30" s="159" customFormat="1" ht="15" customHeight="1" hidden="1">
      <c r="P188" s="411" t="s">
        <v>463</v>
      </c>
      <c r="Q188" s="414" t="s">
        <v>541</v>
      </c>
      <c r="R188" s="333">
        <v>1.3</v>
      </c>
      <c r="S188" s="333">
        <v>0.2</v>
      </c>
      <c r="T188" s="58"/>
      <c r="U188" s="43"/>
      <c r="AA188" s="41"/>
      <c r="AB188" s="41"/>
      <c r="AC188" s="41"/>
      <c r="AD188" s="41"/>
    </row>
    <row r="189" spans="16:30" s="159" customFormat="1" ht="15" customHeight="1" hidden="1">
      <c r="P189" s="411" t="s">
        <v>464</v>
      </c>
      <c r="Q189" s="414" t="s">
        <v>542</v>
      </c>
      <c r="R189" s="333">
        <v>1.2</v>
      </c>
      <c r="S189" s="333">
        <v>0.15</v>
      </c>
      <c r="T189" s="58"/>
      <c r="U189" s="43"/>
      <c r="AA189" s="41"/>
      <c r="AB189" s="41"/>
      <c r="AC189" s="41"/>
      <c r="AD189" s="41"/>
    </row>
    <row r="190" spans="16:30" s="159" customFormat="1" ht="15" customHeight="1" hidden="1">
      <c r="P190" s="411" t="s">
        <v>465</v>
      </c>
      <c r="Q190" s="414" t="s">
        <v>785</v>
      </c>
      <c r="R190" s="333">
        <v>1.3</v>
      </c>
      <c r="S190" s="333">
        <v>0.2</v>
      </c>
      <c r="T190" s="58"/>
      <c r="U190" s="43"/>
      <c r="AA190" s="41"/>
      <c r="AB190" s="41"/>
      <c r="AC190" s="41"/>
      <c r="AD190" s="41"/>
    </row>
    <row r="191" spans="16:30" s="159" customFormat="1" ht="15" customHeight="1" hidden="1">
      <c r="P191" s="411" t="s">
        <v>786</v>
      </c>
      <c r="Q191" s="414" t="s">
        <v>787</v>
      </c>
      <c r="R191" s="333">
        <v>1.3</v>
      </c>
      <c r="S191" s="333">
        <v>0.2</v>
      </c>
      <c r="T191" s="58"/>
      <c r="U191" s="43"/>
      <c r="AA191" s="41"/>
      <c r="AB191" s="41"/>
      <c r="AC191" s="41"/>
      <c r="AD191" s="41"/>
    </row>
    <row r="192" spans="16:30" s="159" customFormat="1" ht="15" customHeight="1" hidden="1">
      <c r="P192" s="411" t="s">
        <v>788</v>
      </c>
      <c r="Q192" s="414" t="s">
        <v>545</v>
      </c>
      <c r="R192" s="333">
        <v>1.3</v>
      </c>
      <c r="S192" s="333">
        <v>0.2</v>
      </c>
      <c r="T192" s="58"/>
      <c r="U192" s="43"/>
      <c r="AA192" s="41"/>
      <c r="AB192" s="41"/>
      <c r="AC192" s="41"/>
      <c r="AD192" s="41"/>
    </row>
    <row r="193" spans="16:30" s="159" customFormat="1" ht="15" customHeight="1" hidden="1">
      <c r="P193" s="411" t="s">
        <v>789</v>
      </c>
      <c r="Q193" s="414" t="s">
        <v>790</v>
      </c>
      <c r="R193" s="333">
        <v>1.3</v>
      </c>
      <c r="S193" s="333">
        <v>0.2</v>
      </c>
      <c r="T193" s="58"/>
      <c r="U193" s="43"/>
      <c r="AA193" s="41"/>
      <c r="AB193" s="41"/>
      <c r="AC193" s="41"/>
      <c r="AD193" s="41"/>
    </row>
    <row r="194" spans="16:30" s="159" customFormat="1" ht="15" customHeight="1" hidden="1">
      <c r="P194" s="411" t="s">
        <v>791</v>
      </c>
      <c r="Q194" s="414" t="s">
        <v>792</v>
      </c>
      <c r="R194" s="333">
        <v>1.3</v>
      </c>
      <c r="S194" s="333">
        <v>0.2</v>
      </c>
      <c r="T194" s="58"/>
      <c r="U194" s="43"/>
      <c r="AA194" s="41"/>
      <c r="AB194" s="41"/>
      <c r="AC194" s="41"/>
      <c r="AD194" s="41"/>
    </row>
    <row r="195" spans="16:30" s="159" customFormat="1" ht="15" customHeight="1" hidden="1">
      <c r="P195" s="411" t="s">
        <v>793</v>
      </c>
      <c r="Q195" s="414" t="s">
        <v>794</v>
      </c>
      <c r="R195" s="333">
        <v>1.3</v>
      </c>
      <c r="S195" s="333">
        <v>0.2</v>
      </c>
      <c r="T195" s="58"/>
      <c r="U195" s="43"/>
      <c r="AA195" s="41"/>
      <c r="AB195" s="41"/>
      <c r="AC195" s="41"/>
      <c r="AD195" s="41"/>
    </row>
    <row r="196" spans="16:30" s="159" customFormat="1" ht="15" customHeight="1" hidden="1">
      <c r="P196" s="411" t="s">
        <v>795</v>
      </c>
      <c r="Q196" s="414" t="s">
        <v>543</v>
      </c>
      <c r="R196" s="333">
        <v>1.3</v>
      </c>
      <c r="S196" s="333">
        <v>0.2</v>
      </c>
      <c r="T196" s="58"/>
      <c r="U196" s="43"/>
      <c r="AA196" s="41"/>
      <c r="AB196" s="41"/>
      <c r="AC196" s="41"/>
      <c r="AD196" s="41"/>
    </row>
    <row r="197" spans="16:30" s="159" customFormat="1" ht="15" customHeight="1" hidden="1">
      <c r="P197" s="411" t="s">
        <v>473</v>
      </c>
      <c r="Q197" s="414" t="s">
        <v>796</v>
      </c>
      <c r="R197" s="333">
        <v>1.3</v>
      </c>
      <c r="S197" s="333">
        <v>0.2</v>
      </c>
      <c r="T197" s="58"/>
      <c r="U197" s="43"/>
      <c r="AA197" s="41"/>
      <c r="AB197" s="41"/>
      <c r="AC197" s="41"/>
      <c r="AD197" s="41"/>
    </row>
    <row r="198" spans="16:30" s="159" customFormat="1" ht="15" customHeight="1" hidden="1">
      <c r="P198" s="411" t="s">
        <v>466</v>
      </c>
      <c r="Q198" s="414" t="s">
        <v>797</v>
      </c>
      <c r="R198" s="333">
        <v>1.3</v>
      </c>
      <c r="S198" s="333">
        <v>0.2</v>
      </c>
      <c r="T198" s="58"/>
      <c r="U198" s="43"/>
      <c r="AA198" s="41"/>
      <c r="AB198" s="41"/>
      <c r="AC198" s="41"/>
      <c r="AD198" s="41"/>
    </row>
    <row r="199" spans="16:30" s="159" customFormat="1" ht="15" customHeight="1" hidden="1">
      <c r="P199" s="411" t="s">
        <v>467</v>
      </c>
      <c r="Q199" s="414" t="s">
        <v>798</v>
      </c>
      <c r="R199" s="333">
        <v>1.3</v>
      </c>
      <c r="S199" s="333">
        <v>0.2</v>
      </c>
      <c r="T199" s="58"/>
      <c r="U199" s="43"/>
      <c r="AA199" s="41"/>
      <c r="AB199" s="41"/>
      <c r="AC199" s="41"/>
      <c r="AD199" s="41"/>
    </row>
    <row r="200" spans="16:30" s="159" customFormat="1" ht="15" customHeight="1" hidden="1">
      <c r="P200" s="411" t="s">
        <v>468</v>
      </c>
      <c r="Q200" s="414" t="s">
        <v>799</v>
      </c>
      <c r="R200" s="333">
        <v>1.3</v>
      </c>
      <c r="S200" s="333">
        <v>0.2</v>
      </c>
      <c r="T200" s="58"/>
      <c r="U200" s="43"/>
      <c r="AA200" s="41"/>
      <c r="AB200" s="41"/>
      <c r="AC200" s="41"/>
      <c r="AD200" s="41"/>
    </row>
    <row r="201" spans="16:30" s="159" customFormat="1" ht="15" customHeight="1" hidden="1">
      <c r="P201" s="411" t="s">
        <v>469</v>
      </c>
      <c r="Q201" s="414" t="s">
        <v>800</v>
      </c>
      <c r="R201" s="333">
        <v>1.3</v>
      </c>
      <c r="S201" s="333">
        <v>0.2</v>
      </c>
      <c r="T201" s="58"/>
      <c r="U201" s="43"/>
      <c r="AA201" s="41"/>
      <c r="AB201" s="41"/>
      <c r="AC201" s="41"/>
      <c r="AD201" s="41"/>
    </row>
    <row r="202" spans="16:30" s="159" customFormat="1" ht="15" customHeight="1" hidden="1">
      <c r="P202" s="411" t="s">
        <v>470</v>
      </c>
      <c r="Q202" s="414" t="s">
        <v>801</v>
      </c>
      <c r="R202" s="333">
        <v>1.3</v>
      </c>
      <c r="S202" s="333">
        <v>0.2</v>
      </c>
      <c r="T202" s="58"/>
      <c r="U202" s="43"/>
      <c r="AA202" s="41"/>
      <c r="AB202" s="41"/>
      <c r="AC202" s="41"/>
      <c r="AD202" s="41"/>
    </row>
    <row r="203" spans="16:30" s="159" customFormat="1" ht="15" customHeight="1" hidden="1">
      <c r="P203" s="411" t="s">
        <v>471</v>
      </c>
      <c r="Q203" s="414" t="s">
        <v>802</v>
      </c>
      <c r="R203" s="333">
        <v>1.3</v>
      </c>
      <c r="S203" s="333">
        <v>0.2</v>
      </c>
      <c r="T203" s="58"/>
      <c r="U203" s="43"/>
      <c r="AA203" s="41"/>
      <c r="AB203" s="41"/>
      <c r="AC203" s="41"/>
      <c r="AD203" s="41"/>
    </row>
    <row r="204" spans="16:30" s="159" customFormat="1" ht="15" customHeight="1" hidden="1">
      <c r="P204" s="411" t="s">
        <v>472</v>
      </c>
      <c r="Q204" s="414" t="s">
        <v>803</v>
      </c>
      <c r="R204" s="333">
        <v>1.4</v>
      </c>
      <c r="S204" s="333">
        <v>0.2</v>
      </c>
      <c r="T204" s="58"/>
      <c r="U204" s="43"/>
      <c r="AA204" s="41"/>
      <c r="AB204" s="41"/>
      <c r="AC204" s="41"/>
      <c r="AD204" s="41"/>
    </row>
    <row r="205" spans="16:30" s="159" customFormat="1" ht="15" customHeight="1" hidden="1">
      <c r="P205" s="411" t="s">
        <v>478</v>
      </c>
      <c r="Q205" s="414" t="s">
        <v>804</v>
      </c>
      <c r="R205" s="333">
        <v>1.3</v>
      </c>
      <c r="S205" s="333">
        <v>0.2</v>
      </c>
      <c r="T205" s="58"/>
      <c r="U205" s="43"/>
      <c r="AA205" s="41"/>
      <c r="AB205" s="41"/>
      <c r="AC205" s="41"/>
      <c r="AD205" s="41"/>
    </row>
    <row r="206" spans="16:30" s="159" customFormat="1" ht="15" customHeight="1" hidden="1">
      <c r="P206" s="411" t="s">
        <v>474</v>
      </c>
      <c r="Q206" s="414" t="s">
        <v>805</v>
      </c>
      <c r="R206" s="333">
        <v>1.3</v>
      </c>
      <c r="S206" s="333">
        <v>0.2</v>
      </c>
      <c r="T206" s="58"/>
      <c r="U206" s="43"/>
      <c r="AA206" s="41"/>
      <c r="AB206" s="41"/>
      <c r="AC206" s="41"/>
      <c r="AD206" s="41"/>
    </row>
    <row r="207" spans="16:30" s="159" customFormat="1" ht="15" customHeight="1" hidden="1">
      <c r="P207" s="411" t="s">
        <v>475</v>
      </c>
      <c r="Q207" s="414" t="s">
        <v>806</v>
      </c>
      <c r="R207" s="333">
        <v>1.3</v>
      </c>
      <c r="S207" s="333">
        <v>0.2</v>
      </c>
      <c r="T207" s="58"/>
      <c r="U207" s="43"/>
      <c r="AA207" s="41"/>
      <c r="AB207" s="41"/>
      <c r="AC207" s="41"/>
      <c r="AD207" s="41"/>
    </row>
    <row r="208" spans="16:30" s="159" customFormat="1" ht="15" customHeight="1" hidden="1">
      <c r="P208" s="411" t="s">
        <v>476</v>
      </c>
      <c r="Q208" s="414" t="s">
        <v>807</v>
      </c>
      <c r="R208" s="333">
        <v>1.3</v>
      </c>
      <c r="S208" s="333">
        <v>0.2</v>
      </c>
      <c r="T208" s="58"/>
      <c r="U208" s="43"/>
      <c r="AA208" s="41"/>
      <c r="AB208" s="41"/>
      <c r="AC208" s="41"/>
      <c r="AD208" s="41"/>
    </row>
    <row r="209" spans="16:30" s="159" customFormat="1" ht="15" customHeight="1" hidden="1">
      <c r="P209" s="411" t="s">
        <v>477</v>
      </c>
      <c r="Q209" s="414" t="s">
        <v>808</v>
      </c>
      <c r="R209" s="333">
        <v>1.3</v>
      </c>
      <c r="S209" s="333">
        <v>0.2</v>
      </c>
      <c r="T209" s="58"/>
      <c r="U209" s="43"/>
      <c r="AA209" s="41"/>
      <c r="AB209" s="41"/>
      <c r="AC209" s="41"/>
      <c r="AD209" s="41"/>
    </row>
    <row r="210" spans="16:30" s="159" customFormat="1" ht="15" customHeight="1" hidden="1">
      <c r="P210" s="411" t="s">
        <v>809</v>
      </c>
      <c r="Q210" s="414" t="s">
        <v>546</v>
      </c>
      <c r="R210" s="333">
        <v>1.3</v>
      </c>
      <c r="S210" s="333">
        <v>0.2</v>
      </c>
      <c r="T210" s="58"/>
      <c r="U210" s="43"/>
      <c r="AA210" s="41"/>
      <c r="AB210" s="41"/>
      <c r="AC210" s="41"/>
      <c r="AD210" s="41"/>
    </row>
    <row r="211" spans="16:30" s="159" customFormat="1" ht="15" customHeight="1" hidden="1">
      <c r="P211" s="411" t="s">
        <v>810</v>
      </c>
      <c r="Q211" s="414" t="s">
        <v>811</v>
      </c>
      <c r="R211" s="333">
        <v>1.3</v>
      </c>
      <c r="S211" s="333">
        <v>0.2</v>
      </c>
      <c r="T211" s="58"/>
      <c r="U211" s="43"/>
      <c r="AA211" s="41"/>
      <c r="AB211" s="41"/>
      <c r="AC211" s="41"/>
      <c r="AD211" s="41"/>
    </row>
    <row r="212" spans="16:30" s="159" customFormat="1" ht="15" customHeight="1" hidden="1">
      <c r="P212" s="411" t="s">
        <v>481</v>
      </c>
      <c r="Q212" s="414" t="s">
        <v>812</v>
      </c>
      <c r="R212" s="333">
        <v>1.3</v>
      </c>
      <c r="S212" s="333">
        <v>0.2</v>
      </c>
      <c r="T212" s="58"/>
      <c r="U212" s="43"/>
      <c r="AA212" s="41"/>
      <c r="AB212" s="41"/>
      <c r="AC212" s="41"/>
      <c r="AD212" s="41"/>
    </row>
    <row r="213" spans="16:30" s="159" customFormat="1" ht="15" customHeight="1" hidden="1">
      <c r="P213" s="411" t="s">
        <v>479</v>
      </c>
      <c r="Q213" s="414" t="s">
        <v>813</v>
      </c>
      <c r="R213" s="333">
        <v>1.6</v>
      </c>
      <c r="S213" s="333">
        <v>0.1</v>
      </c>
      <c r="T213" s="58"/>
      <c r="U213" s="43"/>
      <c r="AA213" s="41"/>
      <c r="AB213" s="41"/>
      <c r="AC213" s="41"/>
      <c r="AD213" s="41"/>
    </row>
    <row r="214" spans="16:30" s="159" customFormat="1" ht="15" customHeight="1" hidden="1">
      <c r="P214" s="411" t="s">
        <v>480</v>
      </c>
      <c r="Q214" s="414" t="s">
        <v>544</v>
      </c>
      <c r="R214" s="333">
        <v>1.3</v>
      </c>
      <c r="S214" s="333">
        <v>0.2</v>
      </c>
      <c r="T214" s="58"/>
      <c r="U214" s="43"/>
      <c r="AA214" s="41"/>
      <c r="AB214" s="41"/>
      <c r="AC214" s="41"/>
      <c r="AD214" s="41"/>
    </row>
    <row r="215" spans="16:30" s="159" customFormat="1" ht="15" customHeight="1" hidden="1">
      <c r="P215" s="411" t="s">
        <v>814</v>
      </c>
      <c r="Q215" s="414" t="s">
        <v>815</v>
      </c>
      <c r="R215" s="333">
        <v>1.3</v>
      </c>
      <c r="S215" s="333">
        <v>0.2</v>
      </c>
      <c r="T215" s="58"/>
      <c r="U215" s="43"/>
      <c r="AA215" s="41"/>
      <c r="AB215" s="41"/>
      <c r="AC215" s="41"/>
      <c r="AD215" s="41"/>
    </row>
    <row r="216" spans="16:30" s="159" customFormat="1" ht="15" customHeight="1" hidden="1">
      <c r="P216" s="411" t="s">
        <v>482</v>
      </c>
      <c r="Q216" s="414" t="s">
        <v>685</v>
      </c>
      <c r="R216" s="333">
        <v>1.3</v>
      </c>
      <c r="S216" s="333">
        <v>0.2</v>
      </c>
      <c r="T216" s="58"/>
      <c r="U216" s="43"/>
      <c r="AA216" s="41"/>
      <c r="AB216" s="41"/>
      <c r="AC216" s="41"/>
      <c r="AD216" s="41"/>
    </row>
    <row r="217" spans="16:30" s="159" customFormat="1" ht="15" customHeight="1" hidden="1">
      <c r="P217" s="411" t="s">
        <v>483</v>
      </c>
      <c r="Q217" s="414" t="s">
        <v>816</v>
      </c>
      <c r="R217" s="333">
        <v>1.3</v>
      </c>
      <c r="S217" s="333">
        <v>0.2</v>
      </c>
      <c r="T217" s="58"/>
      <c r="U217" s="43"/>
      <c r="AA217" s="41"/>
      <c r="AB217" s="41"/>
      <c r="AC217" s="41"/>
      <c r="AD217" s="41"/>
    </row>
    <row r="218" spans="16:30" s="159" customFormat="1" ht="15" customHeight="1" hidden="1">
      <c r="P218" s="411" t="s">
        <v>817</v>
      </c>
      <c r="Q218" s="414" t="s">
        <v>818</v>
      </c>
      <c r="R218" s="333">
        <v>1.3</v>
      </c>
      <c r="S218" s="333">
        <v>0.2</v>
      </c>
      <c r="T218" s="58"/>
      <c r="U218" s="43"/>
      <c r="AA218" s="41"/>
      <c r="AB218" s="41"/>
      <c r="AC218" s="41"/>
      <c r="AD218" s="41"/>
    </row>
    <row r="219" spans="16:30" s="159" customFormat="1" ht="15" customHeight="1" hidden="1">
      <c r="P219" s="411" t="s">
        <v>819</v>
      </c>
      <c r="Q219" s="414" t="s">
        <v>820</v>
      </c>
      <c r="R219" s="333">
        <v>1.3</v>
      </c>
      <c r="S219" s="333">
        <v>0.2</v>
      </c>
      <c r="T219" s="58"/>
      <c r="U219" s="43"/>
      <c r="AA219" s="41"/>
      <c r="AB219" s="41"/>
      <c r="AC219" s="41"/>
      <c r="AD219" s="41"/>
    </row>
    <row r="220" spans="16:30" s="159" customFormat="1" ht="15" customHeight="1" hidden="1">
      <c r="P220" s="411" t="s">
        <v>821</v>
      </c>
      <c r="Q220" s="414" t="s">
        <v>822</v>
      </c>
      <c r="R220" s="333">
        <v>1.3</v>
      </c>
      <c r="S220" s="333">
        <v>0.2</v>
      </c>
      <c r="T220" s="58"/>
      <c r="U220" s="43"/>
      <c r="AA220" s="41"/>
      <c r="AB220" s="41"/>
      <c r="AC220" s="41"/>
      <c r="AD220" s="41"/>
    </row>
    <row r="221" spans="16:30" s="159" customFormat="1" ht="15" customHeight="1" hidden="1">
      <c r="P221" s="411" t="s">
        <v>823</v>
      </c>
      <c r="Q221" s="414" t="s">
        <v>824</v>
      </c>
      <c r="R221" s="333">
        <v>1.3</v>
      </c>
      <c r="S221" s="333">
        <v>0.2</v>
      </c>
      <c r="T221" s="58"/>
      <c r="U221" s="43"/>
      <c r="AA221" s="41"/>
      <c r="AB221" s="41"/>
      <c r="AC221" s="41"/>
      <c r="AD221" s="41"/>
    </row>
    <row r="222" spans="16:30" s="159" customFormat="1" ht="15" customHeight="1" hidden="1">
      <c r="P222" s="411" t="s">
        <v>825</v>
      </c>
      <c r="Q222" s="414" t="s">
        <v>826</v>
      </c>
      <c r="R222" s="333">
        <v>1.3</v>
      </c>
      <c r="S222" s="333">
        <v>0.2</v>
      </c>
      <c r="T222" s="58"/>
      <c r="U222" s="43"/>
      <c r="AA222" s="41"/>
      <c r="AB222" s="41"/>
      <c r="AC222" s="41"/>
      <c r="AD222" s="41"/>
    </row>
    <row r="223" spans="16:30" s="159" customFormat="1" ht="15" customHeight="1" hidden="1">
      <c r="P223" s="411" t="s">
        <v>827</v>
      </c>
      <c r="Q223" s="414" t="s">
        <v>828</v>
      </c>
      <c r="R223" s="333">
        <v>1.3</v>
      </c>
      <c r="S223" s="333">
        <v>0.2</v>
      </c>
      <c r="T223" s="58"/>
      <c r="U223" s="43"/>
      <c r="AA223" s="41"/>
      <c r="AB223" s="41"/>
      <c r="AC223" s="41"/>
      <c r="AD223" s="41"/>
    </row>
    <row r="224" spans="16:30" s="159" customFormat="1" ht="15" customHeight="1" hidden="1">
      <c r="P224" s="411" t="s">
        <v>268</v>
      </c>
      <c r="Q224" s="414" t="s">
        <v>686</v>
      </c>
      <c r="R224" s="333">
        <v>1.7</v>
      </c>
      <c r="S224" s="333">
        <v>0.3</v>
      </c>
      <c r="T224" s="58"/>
      <c r="U224" s="43"/>
      <c r="AA224" s="41"/>
      <c r="AB224" s="41"/>
      <c r="AC224" s="41"/>
      <c r="AD224" s="41"/>
    </row>
    <row r="225" spans="16:30" s="159" customFormat="1" ht="15" customHeight="1" hidden="1">
      <c r="P225" s="411" t="s">
        <v>279</v>
      </c>
      <c r="Q225" s="414" t="s">
        <v>829</v>
      </c>
      <c r="R225" s="333">
        <v>1.7</v>
      </c>
      <c r="S225" s="333">
        <v>0.3</v>
      </c>
      <c r="T225" s="58"/>
      <c r="U225" s="43"/>
      <c r="AA225" s="41"/>
      <c r="AB225" s="41"/>
      <c r="AC225" s="41"/>
      <c r="AD225" s="41"/>
    </row>
    <row r="226" spans="16:30" s="159" customFormat="1" ht="15" customHeight="1" hidden="1">
      <c r="P226" s="411" t="s">
        <v>281</v>
      </c>
      <c r="Q226" s="414" t="s">
        <v>687</v>
      </c>
      <c r="R226" s="333">
        <v>1.7</v>
      </c>
      <c r="S226" s="333">
        <v>0.3</v>
      </c>
      <c r="T226" s="58"/>
      <c r="U226" s="43"/>
      <c r="AA226" s="41"/>
      <c r="AB226" s="41"/>
      <c r="AC226" s="41"/>
      <c r="AD226" s="41"/>
    </row>
    <row r="227" spans="16:30" s="159" customFormat="1" ht="15" customHeight="1" hidden="1">
      <c r="P227" s="411" t="s">
        <v>283</v>
      </c>
      <c r="Q227" s="414" t="s">
        <v>688</v>
      </c>
      <c r="R227" s="333">
        <v>1.3</v>
      </c>
      <c r="S227" s="333">
        <v>0.2</v>
      </c>
      <c r="T227" s="58"/>
      <c r="U227" s="43"/>
      <c r="AA227" s="41"/>
      <c r="AB227" s="41"/>
      <c r="AC227" s="41"/>
      <c r="AD227" s="41"/>
    </row>
    <row r="228" spans="16:30" s="159" customFormat="1" ht="15" customHeight="1" hidden="1">
      <c r="P228" s="411" t="s">
        <v>285</v>
      </c>
      <c r="Q228" s="414" t="s">
        <v>689</v>
      </c>
      <c r="R228" s="333">
        <v>1.7</v>
      </c>
      <c r="S228" s="333">
        <v>0.3</v>
      </c>
      <c r="T228" s="58"/>
      <c r="U228" s="43"/>
      <c r="AA228" s="41"/>
      <c r="AB228" s="41"/>
      <c r="AC228" s="41"/>
      <c r="AD228" s="41"/>
    </row>
    <row r="229" spans="16:30" s="159" customFormat="1" ht="15" customHeight="1" hidden="1">
      <c r="P229" s="411" t="s">
        <v>287</v>
      </c>
      <c r="Q229" s="414" t="s">
        <v>830</v>
      </c>
      <c r="R229" s="333">
        <v>1.3</v>
      </c>
      <c r="S229" s="333">
        <v>0.2</v>
      </c>
      <c r="T229" s="58"/>
      <c r="U229" s="43"/>
      <c r="AA229" s="41"/>
      <c r="AB229" s="41"/>
      <c r="AC229" s="41"/>
      <c r="AD229" s="41"/>
    </row>
    <row r="230" spans="16:30" s="159" customFormat="1" ht="15" customHeight="1" hidden="1">
      <c r="P230" s="411" t="s">
        <v>831</v>
      </c>
      <c r="Q230" s="414" t="s">
        <v>832</v>
      </c>
      <c r="R230" s="333">
        <v>1.7</v>
      </c>
      <c r="S230" s="333">
        <v>0.3</v>
      </c>
      <c r="T230" s="58"/>
      <c r="U230" s="43"/>
      <c r="AA230" s="41"/>
      <c r="AB230" s="41"/>
      <c r="AC230" s="41"/>
      <c r="AD230" s="41"/>
    </row>
    <row r="231" spans="16:30" s="159" customFormat="1" ht="15" customHeight="1" hidden="1">
      <c r="P231" s="411" t="s">
        <v>484</v>
      </c>
      <c r="Q231" s="414" t="s">
        <v>833</v>
      </c>
      <c r="R231" s="333">
        <v>1.3</v>
      </c>
      <c r="S231" s="333">
        <v>0.2</v>
      </c>
      <c r="T231" s="58"/>
      <c r="U231" s="43"/>
      <c r="AA231" s="41"/>
      <c r="AB231" s="41"/>
      <c r="AC231" s="41"/>
      <c r="AD231" s="41"/>
    </row>
    <row r="232" spans="16:30" s="159" customFormat="1" ht="15" customHeight="1" hidden="1">
      <c r="P232" s="411" t="s">
        <v>485</v>
      </c>
      <c r="Q232" s="414" t="s">
        <v>834</v>
      </c>
      <c r="R232" s="333">
        <v>1.3</v>
      </c>
      <c r="S232" s="333">
        <v>0.2</v>
      </c>
      <c r="T232" s="58"/>
      <c r="U232" s="43"/>
      <c r="AA232" s="41"/>
      <c r="AB232" s="41"/>
      <c r="AC232" s="41"/>
      <c r="AD232" s="41"/>
    </row>
    <row r="233" spans="16:30" s="159" customFormat="1" ht="15" customHeight="1" hidden="1">
      <c r="P233" s="415"/>
      <c r="Q233" s="412"/>
      <c r="R233" s="333"/>
      <c r="S233" s="333"/>
      <c r="T233" s="58"/>
      <c r="U233" s="43"/>
      <c r="AA233" s="41"/>
      <c r="AB233" s="41"/>
      <c r="AC233" s="41"/>
      <c r="AD233" s="41"/>
    </row>
    <row r="234" spans="16:30" s="159" customFormat="1" ht="15" customHeight="1" hidden="1">
      <c r="P234" s="333">
        <v>351</v>
      </c>
      <c r="Q234" s="414" t="s">
        <v>836</v>
      </c>
      <c r="R234" s="333">
        <v>1.1</v>
      </c>
      <c r="S234" s="333">
        <v>0.25</v>
      </c>
      <c r="T234" s="58"/>
      <c r="U234" s="43"/>
      <c r="AA234" s="41"/>
      <c r="AB234" s="41"/>
      <c r="AC234" s="41"/>
      <c r="AD234" s="41"/>
    </row>
    <row r="235" spans="16:30" s="159" customFormat="1" ht="15" customHeight="1" hidden="1">
      <c r="P235" s="333">
        <v>352</v>
      </c>
      <c r="Q235" s="414" t="s">
        <v>690</v>
      </c>
      <c r="R235" s="333">
        <v>1.01</v>
      </c>
      <c r="S235" s="333">
        <v>0.3</v>
      </c>
      <c r="T235" s="58"/>
      <c r="U235" s="43"/>
      <c r="AA235" s="41"/>
      <c r="AB235" s="41"/>
      <c r="AC235" s="41"/>
      <c r="AD235" s="41"/>
    </row>
    <row r="236" spans="16:30" s="159" customFormat="1" ht="15" customHeight="1" hidden="1">
      <c r="P236" s="333">
        <v>353</v>
      </c>
      <c r="Q236" s="414" t="s">
        <v>837</v>
      </c>
      <c r="R236" s="333">
        <v>1.1</v>
      </c>
      <c r="S236" s="333">
        <v>0.1</v>
      </c>
      <c r="T236" s="58"/>
      <c r="U236" s="43"/>
      <c r="AA236" s="41"/>
      <c r="AB236" s="41"/>
      <c r="AC236" s="41"/>
      <c r="AD236" s="41"/>
    </row>
    <row r="237" spans="16:30" s="159" customFormat="1" ht="15" customHeight="1" hidden="1">
      <c r="P237" s="413"/>
      <c r="Q237" s="413"/>
      <c r="R237" s="413"/>
      <c r="S237" s="413"/>
      <c r="T237" s="58"/>
      <c r="U237" s="43"/>
      <c r="AA237" s="41"/>
      <c r="AB237" s="41"/>
      <c r="AC237" s="41"/>
      <c r="AD237" s="41"/>
    </row>
    <row r="238" spans="16:30" s="159" customFormat="1" ht="15" customHeight="1" hidden="1">
      <c r="P238" s="411" t="s">
        <v>839</v>
      </c>
      <c r="Q238" s="414" t="s">
        <v>840</v>
      </c>
      <c r="R238" s="333">
        <v>1.1</v>
      </c>
      <c r="S238" s="333">
        <v>0.1</v>
      </c>
      <c r="T238" s="58"/>
      <c r="U238" s="43"/>
      <c r="AA238" s="41"/>
      <c r="AB238" s="41"/>
      <c r="AC238" s="41"/>
      <c r="AD238" s="41"/>
    </row>
    <row r="239" spans="16:30" s="159" customFormat="1" ht="15" customHeight="1" hidden="1">
      <c r="P239" s="411" t="s">
        <v>841</v>
      </c>
      <c r="Q239" s="414" t="s">
        <v>842</v>
      </c>
      <c r="R239" s="333">
        <v>1.1</v>
      </c>
      <c r="S239" s="333">
        <v>0.1</v>
      </c>
      <c r="T239" s="58"/>
      <c r="U239" s="43"/>
      <c r="AA239" s="41"/>
      <c r="AB239" s="41"/>
      <c r="AC239" s="41"/>
      <c r="AD239" s="41"/>
    </row>
    <row r="240" spans="16:30" s="159" customFormat="1" ht="15" customHeight="1" hidden="1">
      <c r="P240" s="411" t="s">
        <v>843</v>
      </c>
      <c r="Q240" s="414" t="s">
        <v>844</v>
      </c>
      <c r="R240" s="333">
        <v>1.1</v>
      </c>
      <c r="S240" s="333">
        <v>0.1</v>
      </c>
      <c r="T240" s="58"/>
      <c r="U240" s="43"/>
      <c r="AA240" s="41"/>
      <c r="AB240" s="41"/>
      <c r="AC240" s="41"/>
      <c r="AD240" s="41"/>
    </row>
    <row r="241" spans="16:30" s="159" customFormat="1" ht="15" customHeight="1" hidden="1">
      <c r="P241" s="411" t="s">
        <v>845</v>
      </c>
      <c r="Q241" s="414" t="s">
        <v>846</v>
      </c>
      <c r="R241" s="333">
        <v>1.1</v>
      </c>
      <c r="S241" s="333">
        <v>0.1</v>
      </c>
      <c r="T241" s="58"/>
      <c r="U241" s="43"/>
      <c r="AA241" s="41"/>
      <c r="AB241" s="41"/>
      <c r="AC241" s="41"/>
      <c r="AD241" s="41"/>
    </row>
    <row r="242" spans="16:30" s="159" customFormat="1" ht="15" customHeight="1" hidden="1">
      <c r="P242" s="411" t="s">
        <v>847</v>
      </c>
      <c r="Q242" s="414" t="s">
        <v>848</v>
      </c>
      <c r="R242" s="333">
        <v>1.7</v>
      </c>
      <c r="S242" s="333">
        <v>0.3</v>
      </c>
      <c r="T242" s="58"/>
      <c r="U242" s="43"/>
      <c r="AA242" s="41"/>
      <c r="AB242" s="41"/>
      <c r="AC242" s="41"/>
      <c r="AD242" s="41"/>
    </row>
    <row r="243" spans="16:30" s="159" customFormat="1" ht="15" customHeight="1" hidden="1">
      <c r="P243" s="411" t="s">
        <v>849</v>
      </c>
      <c r="Q243" s="414" t="s">
        <v>850</v>
      </c>
      <c r="R243" s="333">
        <v>1.1</v>
      </c>
      <c r="S243" s="333">
        <v>0.1</v>
      </c>
      <c r="T243" s="58"/>
      <c r="U243" s="43"/>
      <c r="AA243" s="41"/>
      <c r="AB243" s="41"/>
      <c r="AC243" s="41"/>
      <c r="AD243" s="41"/>
    </row>
    <row r="244" spans="16:30" s="159" customFormat="1" ht="15" customHeight="1" hidden="1">
      <c r="P244" s="415"/>
      <c r="Q244" s="412"/>
      <c r="R244" s="333"/>
      <c r="S244" s="333"/>
      <c r="T244" s="58"/>
      <c r="U244" s="43"/>
      <c r="AA244" s="41"/>
      <c r="AB244" s="41"/>
      <c r="AC244" s="41"/>
      <c r="AD244" s="41"/>
    </row>
    <row r="245" spans="16:30" s="159" customFormat="1" ht="15" customHeight="1" hidden="1">
      <c r="P245" s="411" t="s">
        <v>851</v>
      </c>
      <c r="Q245" s="414" t="s">
        <v>852</v>
      </c>
      <c r="R245" s="333">
        <v>1.1</v>
      </c>
      <c r="S245" s="333">
        <v>0.1</v>
      </c>
      <c r="T245" s="58"/>
      <c r="U245" s="43"/>
      <c r="AA245" s="41"/>
      <c r="AB245" s="41"/>
      <c r="AC245" s="41"/>
      <c r="AD245" s="41"/>
    </row>
    <row r="246" spans="16:30" s="159" customFormat="1" ht="15" customHeight="1" hidden="1">
      <c r="P246" s="411" t="s">
        <v>853</v>
      </c>
      <c r="Q246" s="414" t="s">
        <v>854</v>
      </c>
      <c r="R246" s="333">
        <v>1.2</v>
      </c>
      <c r="S246" s="333">
        <v>0.15</v>
      </c>
      <c r="T246" s="58"/>
      <c r="U246" s="43"/>
      <c r="AA246" s="41"/>
      <c r="AB246" s="41"/>
      <c r="AC246" s="41"/>
      <c r="AD246" s="41"/>
    </row>
    <row r="247" spans="16:30" s="159" customFormat="1" ht="15" customHeight="1" hidden="1">
      <c r="P247" s="411" t="s">
        <v>855</v>
      </c>
      <c r="Q247" s="414" t="s">
        <v>856</v>
      </c>
      <c r="R247" s="333">
        <v>1.2</v>
      </c>
      <c r="S247" s="333">
        <v>0.15</v>
      </c>
      <c r="T247" s="58"/>
      <c r="U247" s="43"/>
      <c r="AA247" s="41"/>
      <c r="AB247" s="41"/>
      <c r="AC247" s="41"/>
      <c r="AD247" s="41"/>
    </row>
    <row r="248" spans="16:30" s="159" customFormat="1" ht="15" customHeight="1" hidden="1">
      <c r="P248" s="411" t="s">
        <v>857</v>
      </c>
      <c r="Q248" s="414" t="s">
        <v>858</v>
      </c>
      <c r="R248" s="333">
        <v>1.2</v>
      </c>
      <c r="S248" s="333">
        <v>0.15</v>
      </c>
      <c r="T248" s="58"/>
      <c r="U248" s="43"/>
      <c r="AA248" s="41"/>
      <c r="AB248" s="41"/>
      <c r="AC248" s="41"/>
      <c r="AD248" s="41"/>
    </row>
    <row r="249" spans="16:30" s="159" customFormat="1" ht="15" customHeight="1" hidden="1">
      <c r="P249" s="411" t="s">
        <v>859</v>
      </c>
      <c r="Q249" s="414" t="s">
        <v>860</v>
      </c>
      <c r="R249" s="333">
        <v>1.2</v>
      </c>
      <c r="S249" s="333">
        <v>0.15</v>
      </c>
      <c r="T249" s="58"/>
      <c r="U249" s="43"/>
      <c r="AA249" s="41"/>
      <c r="AB249" s="41"/>
      <c r="AC249" s="41"/>
      <c r="AD249" s="41"/>
    </row>
    <row r="250" spans="16:30" s="159" customFormat="1" ht="15" customHeight="1" hidden="1">
      <c r="P250" s="411" t="s">
        <v>861</v>
      </c>
      <c r="Q250" s="414" t="s">
        <v>862</v>
      </c>
      <c r="R250" s="333">
        <v>1.2</v>
      </c>
      <c r="S250" s="333">
        <v>0.15</v>
      </c>
      <c r="T250" s="58"/>
      <c r="U250" s="43"/>
      <c r="AA250" s="41"/>
      <c r="AB250" s="41"/>
      <c r="AC250" s="41"/>
      <c r="AD250" s="41"/>
    </row>
    <row r="251" spans="16:30" s="159" customFormat="1" ht="15" customHeight="1" hidden="1">
      <c r="P251" s="411" t="s">
        <v>863</v>
      </c>
      <c r="Q251" s="414" t="s">
        <v>864</v>
      </c>
      <c r="R251" s="333">
        <v>1.2</v>
      </c>
      <c r="S251" s="333">
        <v>0.15</v>
      </c>
      <c r="T251" s="58"/>
      <c r="U251" s="43"/>
      <c r="AA251" s="41"/>
      <c r="AB251" s="41"/>
      <c r="AC251" s="41"/>
      <c r="AD251" s="41"/>
    </row>
    <row r="252" spans="16:30" s="159" customFormat="1" ht="15" customHeight="1" hidden="1">
      <c r="P252" s="411" t="s">
        <v>865</v>
      </c>
      <c r="Q252" s="414" t="s">
        <v>691</v>
      </c>
      <c r="R252" s="333">
        <v>1.2</v>
      </c>
      <c r="S252" s="333">
        <v>0.15</v>
      </c>
      <c r="T252" s="58"/>
      <c r="U252" s="43"/>
      <c r="AA252" s="41"/>
      <c r="AB252" s="41"/>
      <c r="AC252" s="41"/>
      <c r="AD252" s="41"/>
    </row>
    <row r="253" spans="16:30" s="159" customFormat="1" ht="15" customHeight="1" hidden="1">
      <c r="P253" s="411" t="s">
        <v>866</v>
      </c>
      <c r="Q253" s="414" t="s">
        <v>867</v>
      </c>
      <c r="R253" s="333">
        <v>1.2</v>
      </c>
      <c r="S253" s="333">
        <v>0.15</v>
      </c>
      <c r="T253" s="58"/>
      <c r="U253" s="43"/>
      <c r="AA253" s="41"/>
      <c r="AB253" s="41"/>
      <c r="AC253" s="41"/>
      <c r="AD253" s="41"/>
    </row>
    <row r="254" spans="16:30" s="159" customFormat="1" ht="15" customHeight="1" hidden="1">
      <c r="P254" s="415"/>
      <c r="Q254" s="412"/>
      <c r="R254" s="333"/>
      <c r="S254" s="333"/>
      <c r="T254" s="58"/>
      <c r="U254" s="43"/>
      <c r="AA254" s="41"/>
      <c r="AB254" s="41"/>
      <c r="AC254" s="41"/>
      <c r="AD254" s="41"/>
    </row>
    <row r="255" spans="16:30" s="159" customFormat="1" ht="15" customHeight="1" hidden="1">
      <c r="P255" s="411" t="s">
        <v>489</v>
      </c>
      <c r="Q255" s="414" t="s">
        <v>695</v>
      </c>
      <c r="R255" s="333">
        <v>1</v>
      </c>
      <c r="S255" s="333">
        <v>0.1</v>
      </c>
      <c r="T255" s="58"/>
      <c r="U255" s="43"/>
      <c r="AA255" s="41"/>
      <c r="AB255" s="41"/>
      <c r="AC255" s="41"/>
      <c r="AD255" s="41"/>
    </row>
    <row r="256" spans="16:30" s="159" customFormat="1" ht="15" customHeight="1" hidden="1">
      <c r="P256" s="411" t="s">
        <v>486</v>
      </c>
      <c r="Q256" s="414" t="s">
        <v>696</v>
      </c>
      <c r="R256" s="333">
        <v>1</v>
      </c>
      <c r="S256" s="333">
        <v>0.1</v>
      </c>
      <c r="T256" s="58"/>
      <c r="U256" s="43"/>
      <c r="AA256" s="41"/>
      <c r="AB256" s="41"/>
      <c r="AC256" s="41"/>
      <c r="AD256" s="41"/>
    </row>
    <row r="257" spans="16:30" s="159" customFormat="1" ht="15" customHeight="1" hidden="1">
      <c r="P257" s="411" t="s">
        <v>487</v>
      </c>
      <c r="Q257" s="414" t="s">
        <v>601</v>
      </c>
      <c r="R257" s="333">
        <v>1</v>
      </c>
      <c r="S257" s="333">
        <v>0.1</v>
      </c>
      <c r="T257" s="58"/>
      <c r="U257" s="43"/>
      <c r="AA257" s="41"/>
      <c r="AB257" s="41"/>
      <c r="AC257" s="41"/>
      <c r="AD257" s="41"/>
    </row>
    <row r="258" spans="16:30" s="159" customFormat="1" ht="15" customHeight="1" hidden="1">
      <c r="P258" s="411" t="s">
        <v>488</v>
      </c>
      <c r="Q258" s="414" t="s">
        <v>697</v>
      </c>
      <c r="R258" s="333">
        <v>1</v>
      </c>
      <c r="S258" s="333">
        <v>0.1</v>
      </c>
      <c r="T258" s="58"/>
      <c r="U258" s="43"/>
      <c r="AA258" s="41"/>
      <c r="AB258" s="41"/>
      <c r="AC258" s="41"/>
      <c r="AD258" s="41"/>
    </row>
    <row r="259" spans="16:30" s="159" customFormat="1" ht="15" customHeight="1" hidden="1">
      <c r="P259" s="411" t="s">
        <v>869</v>
      </c>
      <c r="Q259" s="414" t="s">
        <v>870</v>
      </c>
      <c r="R259" s="333">
        <v>1</v>
      </c>
      <c r="S259" s="333">
        <v>0.1</v>
      </c>
      <c r="T259" s="58"/>
      <c r="U259" s="43"/>
      <c r="AA259" s="41"/>
      <c r="AB259" s="41"/>
      <c r="AC259" s="41"/>
      <c r="AD259" s="41"/>
    </row>
    <row r="260" spans="16:30" s="159" customFormat="1" ht="15" customHeight="1" hidden="1">
      <c r="P260" s="411" t="s">
        <v>871</v>
      </c>
      <c r="Q260" s="414" t="s">
        <v>698</v>
      </c>
      <c r="R260" s="333">
        <v>1</v>
      </c>
      <c r="S260" s="333">
        <v>0.1</v>
      </c>
      <c r="T260" s="58"/>
      <c r="U260" s="43"/>
      <c r="AA260" s="41"/>
      <c r="AB260" s="41"/>
      <c r="AC260" s="41"/>
      <c r="AD260" s="41"/>
    </row>
    <row r="261" spans="16:30" s="159" customFormat="1" ht="15" customHeight="1" hidden="1">
      <c r="P261" s="411" t="s">
        <v>872</v>
      </c>
      <c r="Q261" s="414" t="s">
        <v>873</v>
      </c>
      <c r="R261" s="333">
        <v>1</v>
      </c>
      <c r="S261" s="333">
        <v>0.1</v>
      </c>
      <c r="T261" s="58"/>
      <c r="U261" s="43"/>
      <c r="AA261" s="41"/>
      <c r="AB261" s="41"/>
      <c r="AC261" s="41"/>
      <c r="AD261" s="41"/>
    </row>
    <row r="262" spans="16:30" s="159" customFormat="1" ht="15" customHeight="1" hidden="1">
      <c r="P262" s="411" t="s">
        <v>874</v>
      </c>
      <c r="Q262" s="414" t="s">
        <v>875</v>
      </c>
      <c r="R262" s="333">
        <v>1</v>
      </c>
      <c r="S262" s="333">
        <v>0.1</v>
      </c>
      <c r="T262" s="58"/>
      <c r="U262" s="43"/>
      <c r="AA262" s="41"/>
      <c r="AB262" s="41"/>
      <c r="AC262" s="41"/>
      <c r="AD262" s="41"/>
    </row>
    <row r="263" spans="16:30" s="159" customFormat="1" ht="15" customHeight="1" hidden="1">
      <c r="P263" s="411" t="s">
        <v>876</v>
      </c>
      <c r="Q263" s="414" t="s">
        <v>877</v>
      </c>
      <c r="R263" s="333">
        <v>1</v>
      </c>
      <c r="S263" s="333">
        <v>0.1</v>
      </c>
      <c r="T263" s="58"/>
      <c r="U263" s="43"/>
      <c r="AA263" s="41"/>
      <c r="AB263" s="41"/>
      <c r="AC263" s="41"/>
      <c r="AD263" s="41"/>
    </row>
    <row r="264" spans="16:30" s="159" customFormat="1" ht="15" customHeight="1" hidden="1">
      <c r="P264" s="411" t="s">
        <v>878</v>
      </c>
      <c r="Q264" s="414" t="s">
        <v>880</v>
      </c>
      <c r="R264" s="333">
        <v>1</v>
      </c>
      <c r="S264" s="333">
        <v>0.1</v>
      </c>
      <c r="T264" s="58"/>
      <c r="U264" s="43"/>
      <c r="AA264" s="41"/>
      <c r="AB264" s="41"/>
      <c r="AC264" s="41"/>
      <c r="AD264" s="41"/>
    </row>
    <row r="265" spans="16:30" s="159" customFormat="1" ht="15" customHeight="1" hidden="1">
      <c r="P265" s="411" t="s">
        <v>881</v>
      </c>
      <c r="Q265" s="414" t="s">
        <v>882</v>
      </c>
      <c r="R265" s="333">
        <v>1</v>
      </c>
      <c r="S265" s="333">
        <v>0.1</v>
      </c>
      <c r="T265" s="58"/>
      <c r="U265" s="43"/>
      <c r="AA265" s="41"/>
      <c r="AB265" s="41"/>
      <c r="AC265" s="41"/>
      <c r="AD265" s="41"/>
    </row>
    <row r="266" spans="16:30" s="159" customFormat="1" ht="15" customHeight="1" hidden="1">
      <c r="P266" s="411" t="s">
        <v>883</v>
      </c>
      <c r="Q266" s="414" t="s">
        <v>884</v>
      </c>
      <c r="R266" s="333">
        <v>1</v>
      </c>
      <c r="S266" s="333">
        <v>0.1</v>
      </c>
      <c r="T266" s="58"/>
      <c r="U266" s="43"/>
      <c r="AA266" s="41"/>
      <c r="AB266" s="41"/>
      <c r="AC266" s="41"/>
      <c r="AD266" s="41"/>
    </row>
    <row r="267" spans="16:30" s="159" customFormat="1" ht="15" customHeight="1" hidden="1">
      <c r="P267" s="411" t="s">
        <v>885</v>
      </c>
      <c r="Q267" s="414" t="s">
        <v>699</v>
      </c>
      <c r="R267" s="333">
        <v>1</v>
      </c>
      <c r="S267" s="333">
        <v>0.1</v>
      </c>
      <c r="T267" s="58"/>
      <c r="U267" s="43"/>
      <c r="AA267" s="41"/>
      <c r="AB267" s="41"/>
      <c r="AC267" s="41"/>
      <c r="AD267" s="41"/>
    </row>
    <row r="268" spans="16:30" s="159" customFormat="1" ht="15" customHeight="1" hidden="1">
      <c r="P268" s="411" t="s">
        <v>886</v>
      </c>
      <c r="Q268" s="414" t="s">
        <v>887</v>
      </c>
      <c r="R268" s="333">
        <v>1</v>
      </c>
      <c r="S268" s="333">
        <v>0.1</v>
      </c>
      <c r="T268" s="58"/>
      <c r="U268" s="43"/>
      <c r="AA268" s="41"/>
      <c r="AB268" s="41"/>
      <c r="AC268" s="41"/>
      <c r="AD268" s="41"/>
    </row>
    <row r="269" spans="16:30" s="159" customFormat="1" ht="15" customHeight="1" hidden="1">
      <c r="P269" s="411" t="s">
        <v>888</v>
      </c>
      <c r="Q269" s="414" t="s">
        <v>889</v>
      </c>
      <c r="R269" s="333">
        <v>1</v>
      </c>
      <c r="S269" s="333">
        <v>0.1</v>
      </c>
      <c r="T269" s="58"/>
      <c r="U269" s="43"/>
      <c r="AA269" s="41"/>
      <c r="AB269" s="41"/>
      <c r="AC269" s="41"/>
      <c r="AD269" s="41"/>
    </row>
    <row r="270" spans="16:30" s="159" customFormat="1" ht="15" customHeight="1" hidden="1">
      <c r="P270" s="411" t="s">
        <v>890</v>
      </c>
      <c r="Q270" s="414" t="s">
        <v>891</v>
      </c>
      <c r="R270" s="333">
        <v>1</v>
      </c>
      <c r="S270" s="333">
        <v>0.1</v>
      </c>
      <c r="T270" s="58"/>
      <c r="U270" s="43"/>
      <c r="AA270" s="41"/>
      <c r="AB270" s="41"/>
      <c r="AC270" s="41"/>
      <c r="AD270" s="41"/>
    </row>
    <row r="271" spans="16:30" s="159" customFormat="1" ht="15" customHeight="1" hidden="1">
      <c r="P271" s="411" t="s">
        <v>892</v>
      </c>
      <c r="Q271" s="414" t="s">
        <v>893</v>
      </c>
      <c r="R271" s="333">
        <v>1</v>
      </c>
      <c r="S271" s="333">
        <v>0.1</v>
      </c>
      <c r="T271" s="58"/>
      <c r="U271" s="43"/>
      <c r="AA271" s="41"/>
      <c r="AB271" s="41"/>
      <c r="AC271" s="41"/>
      <c r="AD271" s="41"/>
    </row>
    <row r="272" spans="16:30" s="159" customFormat="1" ht="15" customHeight="1" hidden="1">
      <c r="P272" s="411" t="s">
        <v>894</v>
      </c>
      <c r="Q272" s="414" t="s">
        <v>895</v>
      </c>
      <c r="R272" s="333">
        <v>1</v>
      </c>
      <c r="S272" s="333">
        <v>0.1</v>
      </c>
      <c r="T272" s="58"/>
      <c r="U272" s="43"/>
      <c r="AA272" s="41"/>
      <c r="AB272" s="41"/>
      <c r="AC272" s="41"/>
      <c r="AD272" s="41"/>
    </row>
    <row r="273" spans="16:30" s="159" customFormat="1" ht="15" customHeight="1" hidden="1">
      <c r="P273" s="411" t="s">
        <v>896</v>
      </c>
      <c r="Q273" s="414" t="s">
        <v>897</v>
      </c>
      <c r="R273" s="333">
        <v>1</v>
      </c>
      <c r="S273" s="333">
        <v>0.1</v>
      </c>
      <c r="T273" s="58"/>
      <c r="U273" s="43"/>
      <c r="AA273" s="41"/>
      <c r="AB273" s="41"/>
      <c r="AC273" s="41"/>
      <c r="AD273" s="41"/>
    </row>
    <row r="274" spans="16:30" s="159" customFormat="1" ht="15" customHeight="1" hidden="1">
      <c r="P274" s="411" t="s">
        <v>898</v>
      </c>
      <c r="Q274" s="414" t="s">
        <v>899</v>
      </c>
      <c r="R274" s="333">
        <v>1</v>
      </c>
      <c r="S274" s="333">
        <v>0.1</v>
      </c>
      <c r="T274" s="58"/>
      <c r="U274" s="43"/>
      <c r="AA274" s="41"/>
      <c r="AB274" s="41"/>
      <c r="AC274" s="41"/>
      <c r="AD274" s="41"/>
    </row>
    <row r="275" spans="16:30" s="159" customFormat="1" ht="15" customHeight="1" hidden="1">
      <c r="P275" s="411" t="s">
        <v>900</v>
      </c>
      <c r="Q275" s="414" t="s">
        <v>901</v>
      </c>
      <c r="R275" s="333">
        <v>1</v>
      </c>
      <c r="S275" s="333">
        <v>0.1</v>
      </c>
      <c r="T275" s="58"/>
      <c r="U275" s="43"/>
      <c r="AA275" s="41"/>
      <c r="AB275" s="41"/>
      <c r="AC275" s="41"/>
      <c r="AD275" s="41"/>
    </row>
    <row r="276" spans="16:30" s="159" customFormat="1" ht="15" customHeight="1" hidden="1">
      <c r="P276" s="415"/>
      <c r="Q276" s="412"/>
      <c r="R276" s="333"/>
      <c r="S276" s="333"/>
      <c r="T276" s="58"/>
      <c r="U276" s="43"/>
      <c r="AA276" s="41"/>
      <c r="AB276" s="41"/>
      <c r="AC276" s="41"/>
      <c r="AD276" s="41"/>
    </row>
    <row r="277" spans="16:30" s="159" customFormat="1" ht="15" customHeight="1" hidden="1">
      <c r="P277" s="411" t="s">
        <v>903</v>
      </c>
      <c r="Q277" s="414" t="s">
        <v>904</v>
      </c>
      <c r="R277" s="333">
        <v>1.15</v>
      </c>
      <c r="S277" s="333">
        <v>0.15</v>
      </c>
      <c r="T277" s="58"/>
      <c r="U277" s="43"/>
      <c r="AA277" s="41"/>
      <c r="AB277" s="41"/>
      <c r="AC277" s="41"/>
      <c r="AD277" s="41"/>
    </row>
    <row r="278" spans="16:30" s="159" customFormat="1" ht="15" customHeight="1" hidden="1">
      <c r="P278" s="411" t="s">
        <v>905</v>
      </c>
      <c r="Q278" s="414" t="s">
        <v>906</v>
      </c>
      <c r="R278" s="333">
        <v>1.15</v>
      </c>
      <c r="S278" s="333">
        <v>0.15</v>
      </c>
      <c r="T278" s="58"/>
      <c r="U278" s="43"/>
      <c r="AA278" s="41"/>
      <c r="AB278" s="41"/>
      <c r="AC278" s="41"/>
      <c r="AD278" s="41"/>
    </row>
    <row r="279" spans="16:30" s="159" customFormat="1" ht="15" customHeight="1" hidden="1">
      <c r="P279" s="411" t="s">
        <v>907</v>
      </c>
      <c r="Q279" s="414" t="s">
        <v>908</v>
      </c>
      <c r="R279" s="333">
        <v>1.15</v>
      </c>
      <c r="S279" s="333">
        <v>0.15</v>
      </c>
      <c r="T279" s="58"/>
      <c r="U279" s="43"/>
      <c r="AA279" s="41"/>
      <c r="AB279" s="41"/>
      <c r="AC279" s="41"/>
      <c r="AD279" s="41"/>
    </row>
    <row r="280" spans="16:30" s="159" customFormat="1" ht="15" customHeight="1" hidden="1">
      <c r="P280" s="411" t="s">
        <v>909</v>
      </c>
      <c r="Q280" s="414" t="s">
        <v>910</v>
      </c>
      <c r="R280" s="333">
        <v>1.15</v>
      </c>
      <c r="S280" s="333">
        <v>0.15</v>
      </c>
      <c r="T280" s="58"/>
      <c r="U280" s="43"/>
      <c r="AA280" s="41"/>
      <c r="AB280" s="41"/>
      <c r="AC280" s="41"/>
      <c r="AD280" s="41"/>
    </row>
    <row r="281" spans="16:30" s="159" customFormat="1" ht="15" customHeight="1" hidden="1">
      <c r="P281" s="411" t="s">
        <v>911</v>
      </c>
      <c r="Q281" s="414" t="s">
        <v>912</v>
      </c>
      <c r="R281" s="333">
        <v>1.15</v>
      </c>
      <c r="S281" s="333">
        <v>0.15</v>
      </c>
      <c r="T281" s="58"/>
      <c r="U281" s="43"/>
      <c r="AA281" s="41"/>
      <c r="AB281" s="41"/>
      <c r="AC281" s="41"/>
      <c r="AD281" s="41"/>
    </row>
    <row r="282" spans="16:30" s="159" customFormat="1" ht="15" customHeight="1" hidden="1">
      <c r="P282" s="411" t="s">
        <v>694</v>
      </c>
      <c r="Q282" s="414" t="s">
        <v>913</v>
      </c>
      <c r="R282" s="333">
        <v>1.15</v>
      </c>
      <c r="S282" s="333">
        <v>0.15</v>
      </c>
      <c r="T282" s="58"/>
      <c r="U282" s="43"/>
      <c r="AA282" s="41"/>
      <c r="AB282" s="41"/>
      <c r="AC282" s="41"/>
      <c r="AD282" s="41"/>
    </row>
    <row r="283" spans="16:30" s="159" customFormat="1" ht="15" customHeight="1" hidden="1">
      <c r="P283" s="411" t="s">
        <v>490</v>
      </c>
      <c r="Q283" s="414" t="s">
        <v>914</v>
      </c>
      <c r="R283" s="333">
        <v>1.15</v>
      </c>
      <c r="S283" s="333">
        <v>0.15</v>
      </c>
      <c r="T283" s="58"/>
      <c r="U283" s="43"/>
      <c r="AA283" s="41"/>
      <c r="AB283" s="41"/>
      <c r="AC283" s="41"/>
      <c r="AD283" s="41"/>
    </row>
    <row r="284" spans="16:30" s="159" customFormat="1" ht="15" customHeight="1" hidden="1">
      <c r="P284" s="411" t="s">
        <v>491</v>
      </c>
      <c r="Q284" s="414" t="s">
        <v>915</v>
      </c>
      <c r="R284" s="333">
        <v>1.15</v>
      </c>
      <c r="S284" s="333">
        <v>0.15</v>
      </c>
      <c r="T284" s="58"/>
      <c r="U284" s="43"/>
      <c r="AA284" s="41"/>
      <c r="AB284" s="41"/>
      <c r="AC284" s="41"/>
      <c r="AD284" s="41"/>
    </row>
    <row r="285" spans="16:30" s="159" customFormat="1" ht="15" customHeight="1" hidden="1">
      <c r="P285" s="411" t="s">
        <v>492</v>
      </c>
      <c r="Q285" s="414" t="s">
        <v>916</v>
      </c>
      <c r="R285" s="333">
        <v>1.15</v>
      </c>
      <c r="S285" s="333">
        <v>0.15</v>
      </c>
      <c r="T285" s="58"/>
      <c r="U285" s="43"/>
      <c r="AA285" s="41"/>
      <c r="AB285" s="41"/>
      <c r="AC285" s="41"/>
      <c r="AD285" s="41"/>
    </row>
    <row r="286" spans="16:30" s="159" customFormat="1" ht="15" customHeight="1" hidden="1">
      <c r="P286" s="411" t="s">
        <v>493</v>
      </c>
      <c r="Q286" s="414" t="s">
        <v>917</v>
      </c>
      <c r="R286" s="333">
        <v>1.15</v>
      </c>
      <c r="S286" s="333">
        <v>0.15</v>
      </c>
      <c r="T286" s="58"/>
      <c r="U286" s="43"/>
      <c r="AA286" s="41"/>
      <c r="AB286" s="41"/>
      <c r="AC286" s="41"/>
      <c r="AD286" s="41"/>
    </row>
    <row r="287" spans="16:30" s="159" customFormat="1" ht="15" customHeight="1" hidden="1">
      <c r="P287" s="411" t="s">
        <v>494</v>
      </c>
      <c r="Q287" s="414" t="s">
        <v>918</v>
      </c>
      <c r="R287" s="333">
        <v>1.15</v>
      </c>
      <c r="S287" s="333">
        <v>0.15</v>
      </c>
      <c r="T287" s="58"/>
      <c r="U287" s="43"/>
      <c r="AA287" s="41"/>
      <c r="AB287" s="41"/>
      <c r="AC287" s="41"/>
      <c r="AD287" s="41"/>
    </row>
    <row r="288" spans="16:30" s="159" customFormat="1" ht="15" customHeight="1" hidden="1">
      <c r="P288" s="411" t="s">
        <v>496</v>
      </c>
      <c r="Q288" s="414" t="s">
        <v>919</v>
      </c>
      <c r="R288" s="333">
        <v>1.15</v>
      </c>
      <c r="S288" s="333">
        <v>0.15</v>
      </c>
      <c r="T288" s="58"/>
      <c r="U288" s="43"/>
      <c r="AA288" s="41"/>
      <c r="AB288" s="41"/>
      <c r="AC288" s="41"/>
      <c r="AD288" s="41"/>
    </row>
    <row r="289" spans="16:30" s="159" customFormat="1" ht="15" customHeight="1" hidden="1">
      <c r="P289" s="411" t="s">
        <v>495</v>
      </c>
      <c r="Q289" s="414" t="s">
        <v>920</v>
      </c>
      <c r="R289" s="333">
        <v>1.15</v>
      </c>
      <c r="S289" s="333">
        <v>0.15</v>
      </c>
      <c r="T289" s="58"/>
      <c r="U289" s="43"/>
      <c r="AA289" s="41"/>
      <c r="AB289" s="41"/>
      <c r="AC289" s="41"/>
      <c r="AD289" s="41"/>
    </row>
    <row r="290" spans="16:30" s="159" customFormat="1" ht="15" customHeight="1" hidden="1">
      <c r="P290" s="411" t="s">
        <v>921</v>
      </c>
      <c r="Q290" s="414" t="s">
        <v>922</v>
      </c>
      <c r="R290" s="333">
        <v>1</v>
      </c>
      <c r="S290" s="333">
        <v>0.05</v>
      </c>
      <c r="T290" s="60"/>
      <c r="U290" s="43"/>
      <c r="AA290" s="41"/>
      <c r="AB290" s="41"/>
      <c r="AC290" s="41"/>
      <c r="AD290" s="41"/>
    </row>
    <row r="291" spans="16:30" s="159" customFormat="1" ht="15" customHeight="1" hidden="1">
      <c r="P291" s="411" t="s">
        <v>923</v>
      </c>
      <c r="Q291" s="414" t="s">
        <v>924</v>
      </c>
      <c r="R291" s="333">
        <v>1</v>
      </c>
      <c r="S291" s="333">
        <v>0.05</v>
      </c>
      <c r="T291" s="58"/>
      <c r="U291" s="43"/>
      <c r="AA291" s="41"/>
      <c r="AB291" s="41"/>
      <c r="AC291" s="41"/>
      <c r="AD291" s="41"/>
    </row>
    <row r="292" spans="16:30" s="159" customFormat="1" ht="15" customHeight="1" hidden="1">
      <c r="P292" s="415"/>
      <c r="Q292" s="412"/>
      <c r="R292" s="333"/>
      <c r="S292" s="333"/>
      <c r="T292" s="58"/>
      <c r="U292" s="43"/>
      <c r="AA292" s="41"/>
      <c r="AB292" s="41"/>
      <c r="AC292" s="41"/>
      <c r="AD292" s="41"/>
    </row>
    <row r="293" spans="16:30" s="159" customFormat="1" ht="15" customHeight="1" hidden="1">
      <c r="P293" s="411" t="s">
        <v>498</v>
      </c>
      <c r="Q293" s="414" t="s">
        <v>926</v>
      </c>
      <c r="R293" s="333">
        <v>1.1</v>
      </c>
      <c r="S293" s="333">
        <v>0.1</v>
      </c>
      <c r="T293" s="58"/>
      <c r="U293" s="43"/>
      <c r="AA293" s="41"/>
      <c r="AB293" s="41"/>
      <c r="AC293" s="41"/>
      <c r="AD293" s="41"/>
    </row>
    <row r="294" spans="16:30" s="159" customFormat="1" ht="15" customHeight="1" hidden="1">
      <c r="P294" s="411" t="s">
        <v>497</v>
      </c>
      <c r="Q294" s="414" t="s">
        <v>927</v>
      </c>
      <c r="R294" s="333">
        <v>1.1</v>
      </c>
      <c r="S294" s="333">
        <v>0.1</v>
      </c>
      <c r="T294" s="58"/>
      <c r="U294" s="43"/>
      <c r="AA294" s="41"/>
      <c r="AB294" s="41"/>
      <c r="AC294" s="41"/>
      <c r="AD294" s="41"/>
    </row>
    <row r="295" spans="16:30" s="159" customFormat="1" ht="15" customHeight="1" hidden="1">
      <c r="P295" s="411" t="s">
        <v>499</v>
      </c>
      <c r="Q295" s="414" t="s">
        <v>928</v>
      </c>
      <c r="R295" s="333">
        <v>1.1</v>
      </c>
      <c r="S295" s="333">
        <v>0.1</v>
      </c>
      <c r="T295" s="58"/>
      <c r="U295" s="43"/>
      <c r="AA295" s="41"/>
      <c r="AB295" s="41"/>
      <c r="AC295" s="41"/>
      <c r="AD295" s="41"/>
    </row>
    <row r="296" spans="16:30" s="159" customFormat="1" ht="15" customHeight="1" hidden="1">
      <c r="P296" s="411" t="s">
        <v>929</v>
      </c>
      <c r="Q296" s="414" t="s">
        <v>930</v>
      </c>
      <c r="R296" s="333">
        <v>1.1</v>
      </c>
      <c r="S296" s="333">
        <v>0.1</v>
      </c>
      <c r="T296" s="60"/>
      <c r="U296" s="43"/>
      <c r="AA296" s="41"/>
      <c r="AB296" s="41"/>
      <c r="AC296" s="41"/>
      <c r="AD296" s="41"/>
    </row>
    <row r="297" spans="16:30" s="159" customFormat="1" ht="15" customHeight="1" hidden="1">
      <c r="P297" s="411" t="s">
        <v>931</v>
      </c>
      <c r="Q297" s="414" t="s">
        <v>932</v>
      </c>
      <c r="R297" s="333">
        <v>1</v>
      </c>
      <c r="S297" s="333">
        <v>0.1</v>
      </c>
      <c r="T297" s="58"/>
      <c r="U297" s="43"/>
      <c r="AA297" s="41"/>
      <c r="AB297" s="41"/>
      <c r="AC297" s="41"/>
      <c r="AD297" s="41"/>
    </row>
    <row r="298" spans="16:30" s="159" customFormat="1" ht="15" customHeight="1" hidden="1">
      <c r="P298" s="411" t="s">
        <v>933</v>
      </c>
      <c r="Q298" s="414" t="s">
        <v>934</v>
      </c>
      <c r="R298" s="333">
        <v>1</v>
      </c>
      <c r="S298" s="333">
        <v>0.1</v>
      </c>
      <c r="T298" s="60"/>
      <c r="U298" s="43"/>
      <c r="AA298" s="41"/>
      <c r="AB298" s="41"/>
      <c r="AC298" s="41"/>
      <c r="AD298" s="41"/>
    </row>
    <row r="299" spans="16:30" s="159" customFormat="1" ht="15" customHeight="1" hidden="1">
      <c r="P299" s="411" t="s">
        <v>935</v>
      </c>
      <c r="Q299" s="414" t="s">
        <v>936</v>
      </c>
      <c r="R299" s="333">
        <v>1</v>
      </c>
      <c r="S299" s="333">
        <v>0.1</v>
      </c>
      <c r="T299" s="58"/>
      <c r="U299" s="43"/>
      <c r="AA299" s="41"/>
      <c r="AB299" s="41"/>
      <c r="AC299" s="41"/>
      <c r="AD299" s="41"/>
    </row>
    <row r="300" spans="16:30" s="159" customFormat="1" ht="15" customHeight="1" hidden="1">
      <c r="P300" s="333"/>
      <c r="Q300" s="414"/>
      <c r="R300" s="333"/>
      <c r="S300" s="333"/>
      <c r="T300" s="60"/>
      <c r="U300" s="43"/>
      <c r="AA300" s="41"/>
      <c r="AB300" s="41"/>
      <c r="AC300" s="41"/>
      <c r="AD300" s="41"/>
    </row>
    <row r="301" spans="16:30" s="159" customFormat="1" ht="15" customHeight="1" hidden="1">
      <c r="P301" s="333">
        <v>581</v>
      </c>
      <c r="Q301" s="414" t="s">
        <v>938</v>
      </c>
      <c r="R301" s="333">
        <v>1.1</v>
      </c>
      <c r="S301" s="333">
        <v>0.15</v>
      </c>
      <c r="T301" s="58"/>
      <c r="U301" s="43"/>
      <c r="AA301" s="41"/>
      <c r="AB301" s="41"/>
      <c r="AC301" s="41"/>
      <c r="AD301" s="41"/>
    </row>
    <row r="302" spans="16:30" s="159" customFormat="1" ht="15" customHeight="1" hidden="1">
      <c r="P302" s="333">
        <v>582</v>
      </c>
      <c r="Q302" s="414" t="s">
        <v>939</v>
      </c>
      <c r="R302" s="333">
        <v>1.3</v>
      </c>
      <c r="S302" s="333">
        <v>0.2</v>
      </c>
      <c r="T302" s="58"/>
      <c r="U302" s="43"/>
      <c r="AA302" s="41"/>
      <c r="AB302" s="41"/>
      <c r="AC302" s="41"/>
      <c r="AD302" s="41"/>
    </row>
    <row r="303" spans="16:30" s="159" customFormat="1" ht="15" customHeight="1" hidden="1">
      <c r="P303" s="333">
        <v>591</v>
      </c>
      <c r="Q303" s="414" t="s">
        <v>940</v>
      </c>
      <c r="R303" s="333">
        <v>1.1</v>
      </c>
      <c r="S303" s="333">
        <v>0.1</v>
      </c>
      <c r="T303" s="58"/>
      <c r="U303" s="43"/>
      <c r="AA303" s="41"/>
      <c r="AB303" s="41"/>
      <c r="AC303" s="41"/>
      <c r="AD303" s="41"/>
    </row>
    <row r="304" spans="16:30" s="159" customFormat="1" ht="15" customHeight="1" hidden="1">
      <c r="P304" s="333">
        <v>592</v>
      </c>
      <c r="Q304" s="414" t="s">
        <v>941</v>
      </c>
      <c r="R304" s="333">
        <v>1.1</v>
      </c>
      <c r="S304" s="333">
        <v>0.15</v>
      </c>
      <c r="T304" s="58"/>
      <c r="U304" s="43"/>
      <c r="AA304" s="41"/>
      <c r="AB304" s="41"/>
      <c r="AC304" s="41"/>
      <c r="AD304" s="41"/>
    </row>
    <row r="305" spans="16:30" s="159" customFormat="1" ht="15" customHeight="1" hidden="1">
      <c r="P305" s="411" t="s">
        <v>504</v>
      </c>
      <c r="Q305" s="414" t="s">
        <v>942</v>
      </c>
      <c r="R305" s="333">
        <v>1.1</v>
      </c>
      <c r="S305" s="333">
        <v>0.15</v>
      </c>
      <c r="T305" s="58"/>
      <c r="U305" s="43"/>
      <c r="AA305" s="41"/>
      <c r="AB305" s="41"/>
      <c r="AC305" s="41"/>
      <c r="AD305" s="41"/>
    </row>
    <row r="306" spans="16:30" s="159" customFormat="1" ht="15" customHeight="1" hidden="1">
      <c r="P306" s="411" t="s">
        <v>500</v>
      </c>
      <c r="Q306" s="414" t="s">
        <v>943</v>
      </c>
      <c r="R306" s="333">
        <v>1.1</v>
      </c>
      <c r="S306" s="333">
        <v>0.15</v>
      </c>
      <c r="T306" s="60"/>
      <c r="U306" s="43"/>
      <c r="AA306" s="41"/>
      <c r="AB306" s="41"/>
      <c r="AC306" s="41"/>
      <c r="AD306" s="41"/>
    </row>
    <row r="307" spans="16:30" s="159" customFormat="1" ht="15" customHeight="1" hidden="1">
      <c r="P307" s="411" t="s">
        <v>501</v>
      </c>
      <c r="Q307" s="414" t="s">
        <v>944</v>
      </c>
      <c r="R307" s="333">
        <v>1.1</v>
      </c>
      <c r="S307" s="333">
        <v>0.15</v>
      </c>
      <c r="T307" s="58"/>
      <c r="U307" s="43"/>
      <c r="AA307" s="41"/>
      <c r="AB307" s="41"/>
      <c r="AC307" s="41"/>
      <c r="AD307" s="41"/>
    </row>
    <row r="308" spans="16:30" s="159" customFormat="1" ht="15" customHeight="1" hidden="1">
      <c r="P308" s="411" t="s">
        <v>502</v>
      </c>
      <c r="Q308" s="414" t="s">
        <v>962</v>
      </c>
      <c r="R308" s="333">
        <v>1.1</v>
      </c>
      <c r="S308" s="333">
        <v>0.15</v>
      </c>
      <c r="T308" s="58"/>
      <c r="U308" s="43"/>
      <c r="AA308" s="41"/>
      <c r="AB308" s="41"/>
      <c r="AC308" s="41"/>
      <c r="AD308" s="41"/>
    </row>
    <row r="309" spans="16:30" s="159" customFormat="1" ht="15" customHeight="1" hidden="1">
      <c r="P309" s="411" t="s">
        <v>963</v>
      </c>
      <c r="Q309" s="414" t="s">
        <v>964</v>
      </c>
      <c r="R309" s="333">
        <v>1.1</v>
      </c>
      <c r="S309" s="333">
        <v>0.15</v>
      </c>
      <c r="T309" s="58"/>
      <c r="U309" s="43"/>
      <c r="AA309" s="41"/>
      <c r="AB309" s="41"/>
      <c r="AC309" s="41"/>
      <c r="AD309" s="41"/>
    </row>
    <row r="310" spans="16:30" s="159" customFormat="1" ht="15" customHeight="1" hidden="1">
      <c r="P310" s="411" t="s">
        <v>965</v>
      </c>
      <c r="Q310" s="414" t="s">
        <v>966</v>
      </c>
      <c r="R310" s="333">
        <v>1.1</v>
      </c>
      <c r="S310" s="333">
        <v>0.15</v>
      </c>
      <c r="T310" s="58"/>
      <c r="U310" s="43"/>
      <c r="AA310" s="41"/>
      <c r="AB310" s="41"/>
      <c r="AC310" s="41"/>
      <c r="AD310" s="41"/>
    </row>
    <row r="311" spans="16:30" s="159" customFormat="1" ht="15" customHeight="1" hidden="1">
      <c r="P311" s="411" t="s">
        <v>967</v>
      </c>
      <c r="Q311" s="414" t="s">
        <v>968</v>
      </c>
      <c r="R311" s="333">
        <v>1.3</v>
      </c>
      <c r="S311" s="333">
        <v>0.2</v>
      </c>
      <c r="T311" s="60"/>
      <c r="U311" s="43"/>
      <c r="AA311" s="41"/>
      <c r="AB311" s="41"/>
      <c r="AC311" s="41"/>
      <c r="AD311" s="41"/>
    </row>
    <row r="312" spans="16:30" s="159" customFormat="1" ht="15" customHeight="1" hidden="1">
      <c r="P312" s="411" t="s">
        <v>503</v>
      </c>
      <c r="Q312" s="414" t="s">
        <v>969</v>
      </c>
      <c r="R312" s="333">
        <v>1.3</v>
      </c>
      <c r="S312" s="333">
        <v>0.2</v>
      </c>
      <c r="T312" s="58"/>
      <c r="U312" s="43"/>
      <c r="AA312" s="41"/>
      <c r="AB312" s="41"/>
      <c r="AC312" s="41"/>
      <c r="AD312" s="41"/>
    </row>
    <row r="313" spans="16:30" s="159" customFormat="1" ht="15" customHeight="1" hidden="1">
      <c r="P313" s="411" t="s">
        <v>970</v>
      </c>
      <c r="Q313" s="414" t="s">
        <v>971</v>
      </c>
      <c r="R313" s="333">
        <v>1.1</v>
      </c>
      <c r="S313" s="333">
        <v>0.1</v>
      </c>
      <c r="T313" s="58"/>
      <c r="U313" s="43"/>
      <c r="AA313" s="41"/>
      <c r="AB313" s="41"/>
      <c r="AC313" s="41"/>
      <c r="AD313" s="41"/>
    </row>
    <row r="314" spans="16:30" s="159" customFormat="1" ht="15" customHeight="1" hidden="1">
      <c r="P314" s="415"/>
      <c r="Q314" s="412"/>
      <c r="R314" s="333"/>
      <c r="S314" s="333"/>
      <c r="T314" s="58"/>
      <c r="U314" s="43"/>
      <c r="AA314" s="41"/>
      <c r="AB314" s="41"/>
      <c r="AC314" s="41"/>
      <c r="AD314" s="41"/>
    </row>
    <row r="315" spans="16:30" s="159" customFormat="1" ht="15" customHeight="1" hidden="1">
      <c r="P315" s="411" t="s">
        <v>973</v>
      </c>
      <c r="Q315" s="414" t="s">
        <v>974</v>
      </c>
      <c r="R315" s="333">
        <v>1.5</v>
      </c>
      <c r="S315" s="333">
        <v>0.2</v>
      </c>
      <c r="T315" s="58"/>
      <c r="U315" s="43"/>
      <c r="AA315" s="41"/>
      <c r="AB315" s="41"/>
      <c r="AC315" s="41"/>
      <c r="AD315" s="41"/>
    </row>
    <row r="316" spans="16:30" s="159" customFormat="1" ht="15" customHeight="1" hidden="1">
      <c r="P316" s="411" t="s">
        <v>975</v>
      </c>
      <c r="Q316" s="414" t="s">
        <v>976</v>
      </c>
      <c r="R316" s="333">
        <v>1.5</v>
      </c>
      <c r="S316" s="333">
        <v>0.2</v>
      </c>
      <c r="T316" s="58"/>
      <c r="U316" s="43"/>
      <c r="AA316" s="41"/>
      <c r="AB316" s="41"/>
      <c r="AC316" s="41"/>
      <c r="AD316" s="41"/>
    </row>
    <row r="317" spans="16:30" s="159" customFormat="1" ht="25.5" hidden="1">
      <c r="P317" s="411" t="s">
        <v>977</v>
      </c>
      <c r="Q317" s="414" t="s">
        <v>978</v>
      </c>
      <c r="R317" s="333">
        <v>1.5</v>
      </c>
      <c r="S317" s="333">
        <v>0.2</v>
      </c>
      <c r="T317" s="58"/>
      <c r="U317" s="43"/>
      <c r="AA317" s="41"/>
      <c r="AB317" s="41"/>
      <c r="AC317" s="41"/>
      <c r="AD317" s="41"/>
    </row>
    <row r="318" spans="16:30" s="159" customFormat="1" ht="25.5" hidden="1">
      <c r="P318" s="411" t="s">
        <v>979</v>
      </c>
      <c r="Q318" s="414" t="s">
        <v>980</v>
      </c>
      <c r="R318" s="333">
        <v>1.1</v>
      </c>
      <c r="S318" s="333">
        <v>0.1</v>
      </c>
      <c r="T318" s="43"/>
      <c r="U318" s="43"/>
      <c r="AA318" s="41"/>
      <c r="AB318" s="41"/>
      <c r="AC318" s="41"/>
      <c r="AD318" s="41"/>
    </row>
    <row r="319" spans="16:30" s="159" customFormat="1" ht="12.75" hidden="1">
      <c r="P319" s="411" t="s">
        <v>981</v>
      </c>
      <c r="Q319" s="414" t="s">
        <v>982</v>
      </c>
      <c r="R319" s="333">
        <v>1.5</v>
      </c>
      <c r="S319" s="333">
        <v>0.2</v>
      </c>
      <c r="T319" s="43"/>
      <c r="U319" s="43"/>
      <c r="AA319" s="41"/>
      <c r="AB319" s="41"/>
      <c r="AC319" s="41"/>
      <c r="AD319" s="41"/>
    </row>
    <row r="320" spans="16:30" s="159" customFormat="1" ht="12.75" hidden="1">
      <c r="P320" s="411" t="s">
        <v>983</v>
      </c>
      <c r="Q320" s="414" t="s">
        <v>984</v>
      </c>
      <c r="R320" s="333">
        <v>1.5</v>
      </c>
      <c r="S320" s="333">
        <v>0.2</v>
      </c>
      <c r="T320" s="43"/>
      <c r="U320" s="43"/>
      <c r="AA320" s="41"/>
      <c r="AB320" s="41"/>
      <c r="AC320" s="41"/>
      <c r="AD320" s="41"/>
    </row>
    <row r="321" spans="16:30" s="159" customFormat="1" ht="12.75" hidden="1">
      <c r="P321" s="411" t="s">
        <v>985</v>
      </c>
      <c r="Q321" s="414" t="s">
        <v>986</v>
      </c>
      <c r="R321" s="333">
        <v>1.5</v>
      </c>
      <c r="S321" s="333">
        <v>0.2</v>
      </c>
      <c r="T321" s="43"/>
      <c r="U321" s="43"/>
      <c r="AA321" s="41"/>
      <c r="AB321" s="41"/>
      <c r="AC321" s="41"/>
      <c r="AD321" s="41"/>
    </row>
    <row r="322" spans="16:30" s="159" customFormat="1" ht="25.5" hidden="1">
      <c r="P322" s="411" t="s">
        <v>987</v>
      </c>
      <c r="Q322" s="414" t="s">
        <v>988</v>
      </c>
      <c r="R322" s="333">
        <v>1.5</v>
      </c>
      <c r="S322" s="333">
        <v>0.2</v>
      </c>
      <c r="T322" s="43"/>
      <c r="U322" s="43"/>
      <c r="AA322" s="41"/>
      <c r="AB322" s="41"/>
      <c r="AC322" s="41"/>
      <c r="AD322" s="41"/>
    </row>
    <row r="323" spans="16:30" s="159" customFormat="1" ht="25.5" hidden="1">
      <c r="P323" s="411" t="s">
        <v>989</v>
      </c>
      <c r="Q323" s="414" t="s">
        <v>990</v>
      </c>
      <c r="R323" s="333">
        <v>1.5</v>
      </c>
      <c r="S323" s="333">
        <v>0.2</v>
      </c>
      <c r="T323" s="43"/>
      <c r="U323" s="43"/>
      <c r="AA323" s="41"/>
      <c r="AB323" s="41"/>
      <c r="AC323" s="41"/>
      <c r="AD323" s="41"/>
    </row>
    <row r="324" spans="16:30" s="159" customFormat="1" ht="12.75" hidden="1">
      <c r="P324" s="411" t="s">
        <v>991</v>
      </c>
      <c r="Q324" s="414" t="s">
        <v>992</v>
      </c>
      <c r="R324" s="333">
        <v>1.5</v>
      </c>
      <c r="S324" s="333">
        <v>0.2</v>
      </c>
      <c r="T324" s="43"/>
      <c r="U324" s="43"/>
      <c r="AA324" s="41"/>
      <c r="AB324" s="41"/>
      <c r="AC324" s="41"/>
      <c r="AD324" s="41"/>
    </row>
    <row r="325" spans="16:30" s="159" customFormat="1" ht="12.75" hidden="1">
      <c r="P325" s="413"/>
      <c r="Q325" s="413"/>
      <c r="R325" s="413"/>
      <c r="S325" s="413"/>
      <c r="T325" s="43"/>
      <c r="U325" s="43"/>
      <c r="AA325" s="41"/>
      <c r="AB325" s="41"/>
      <c r="AC325" s="41"/>
      <c r="AD325" s="41"/>
    </row>
    <row r="326" spans="16:30" s="159" customFormat="1" ht="12.75" hidden="1">
      <c r="P326" s="411" t="s">
        <v>994</v>
      </c>
      <c r="Q326" s="414" t="s">
        <v>995</v>
      </c>
      <c r="R326" s="333">
        <v>1.1</v>
      </c>
      <c r="S326" s="333">
        <v>0.1</v>
      </c>
      <c r="T326" s="43"/>
      <c r="U326" s="43"/>
      <c r="AA326" s="41"/>
      <c r="AB326" s="41"/>
      <c r="AC326" s="41"/>
      <c r="AD326" s="41"/>
    </row>
    <row r="327" spans="16:30" s="159" customFormat="1" ht="12.75" hidden="1">
      <c r="P327" s="411" t="s">
        <v>996</v>
      </c>
      <c r="Q327" s="414" t="s">
        <v>997</v>
      </c>
      <c r="R327" s="333">
        <v>1.1</v>
      </c>
      <c r="S327" s="333">
        <v>0.1</v>
      </c>
      <c r="T327" s="43"/>
      <c r="U327" s="43"/>
      <c r="AA327" s="41"/>
      <c r="AB327" s="41"/>
      <c r="AC327" s="41"/>
      <c r="AD327" s="41"/>
    </row>
    <row r="328" spans="16:30" s="159" customFormat="1" ht="12.75" hidden="1">
      <c r="P328" s="411" t="s">
        <v>998</v>
      </c>
      <c r="Q328" s="414" t="s">
        <v>999</v>
      </c>
      <c r="R328" s="333">
        <v>1</v>
      </c>
      <c r="S328" s="333">
        <v>0.05</v>
      </c>
      <c r="T328" s="43"/>
      <c r="U328" s="43"/>
      <c r="AA328" s="41"/>
      <c r="AB328" s="41"/>
      <c r="AC328" s="41"/>
      <c r="AD328" s="41"/>
    </row>
    <row r="329" spans="16:30" s="159" customFormat="1" ht="12.75" hidden="1">
      <c r="P329" s="411"/>
      <c r="Q329" s="333"/>
      <c r="R329" s="333"/>
      <c r="S329" s="333"/>
      <c r="T329" s="43"/>
      <c r="U329" s="43"/>
      <c r="AA329" s="41"/>
      <c r="AB329" s="41"/>
      <c r="AC329" s="41"/>
      <c r="AD329" s="41"/>
    </row>
    <row r="330" spans="16:30" s="159" customFormat="1" ht="12.75" hidden="1">
      <c r="P330" s="411" t="s">
        <v>1001</v>
      </c>
      <c r="Q330" s="414" t="s">
        <v>1002</v>
      </c>
      <c r="R330" s="333">
        <v>1</v>
      </c>
      <c r="S330" s="333">
        <v>0.05</v>
      </c>
      <c r="T330" s="43"/>
      <c r="U330" s="43"/>
      <c r="AA330" s="41"/>
      <c r="AB330" s="41"/>
      <c r="AC330" s="41"/>
      <c r="AD330" s="41"/>
    </row>
    <row r="331" spans="16:30" s="159" customFormat="1" ht="25.5" hidden="1">
      <c r="P331" s="411" t="s">
        <v>1003</v>
      </c>
      <c r="Q331" s="414" t="s">
        <v>1004</v>
      </c>
      <c r="R331" s="333">
        <v>1</v>
      </c>
      <c r="S331" s="333">
        <v>0.05</v>
      </c>
      <c r="T331" s="43"/>
      <c r="U331" s="43"/>
      <c r="AA331" s="41"/>
      <c r="AB331" s="41"/>
      <c r="AC331" s="41"/>
      <c r="AD331" s="41"/>
    </row>
    <row r="332" spans="16:30" s="159" customFormat="1" ht="12.75" hidden="1">
      <c r="P332" s="411" t="s">
        <v>506</v>
      </c>
      <c r="Q332" s="414" t="s">
        <v>1005</v>
      </c>
      <c r="R332" s="333">
        <v>1</v>
      </c>
      <c r="S332" s="333">
        <v>0.05</v>
      </c>
      <c r="T332" s="43"/>
      <c r="U332" s="43"/>
      <c r="AA332" s="41"/>
      <c r="AB332" s="41"/>
      <c r="AC332" s="41"/>
      <c r="AD332" s="41"/>
    </row>
    <row r="333" spans="16:30" s="159" customFormat="1" ht="12.75" hidden="1">
      <c r="P333" s="411" t="s">
        <v>505</v>
      </c>
      <c r="Q333" s="414" t="s">
        <v>1006</v>
      </c>
      <c r="R333" s="333">
        <v>1</v>
      </c>
      <c r="S333" s="333">
        <v>0.05</v>
      </c>
      <c r="T333" s="43"/>
      <c r="U333" s="43"/>
      <c r="AA333" s="41"/>
      <c r="AB333" s="41"/>
      <c r="AC333" s="41"/>
      <c r="AD333" s="41"/>
    </row>
    <row r="334" spans="16:30" s="159" customFormat="1" ht="25.5" hidden="1">
      <c r="P334" s="411" t="s">
        <v>507</v>
      </c>
      <c r="Q334" s="414" t="s">
        <v>704</v>
      </c>
      <c r="R334" s="333">
        <v>1</v>
      </c>
      <c r="S334" s="333">
        <v>0.05</v>
      </c>
      <c r="T334" s="43"/>
      <c r="U334" s="43"/>
      <c r="AA334" s="41"/>
      <c r="AB334" s="41"/>
      <c r="AC334" s="41"/>
      <c r="AD334" s="41"/>
    </row>
    <row r="335" spans="16:30" s="159" customFormat="1" ht="12.75" hidden="1">
      <c r="P335" s="333">
        <v>712</v>
      </c>
      <c r="Q335" s="414" t="s">
        <v>1007</v>
      </c>
      <c r="R335" s="333">
        <v>1.2</v>
      </c>
      <c r="S335" s="333">
        <v>0.15</v>
      </c>
      <c r="T335" s="43"/>
      <c r="U335" s="43"/>
      <c r="AA335" s="41"/>
      <c r="AB335" s="41"/>
      <c r="AC335" s="41"/>
      <c r="AD335" s="41"/>
    </row>
    <row r="336" spans="16:30" s="159" customFormat="1" ht="12.75" hidden="1">
      <c r="P336" s="411" t="s">
        <v>509</v>
      </c>
      <c r="Q336" s="414" t="s">
        <v>602</v>
      </c>
      <c r="R336" s="333">
        <v>1.15</v>
      </c>
      <c r="S336" s="333">
        <v>0.2</v>
      </c>
      <c r="T336" s="43"/>
      <c r="U336" s="43"/>
      <c r="AA336" s="41"/>
      <c r="AB336" s="41"/>
      <c r="AC336" s="41"/>
      <c r="AD336" s="41"/>
    </row>
    <row r="337" spans="16:30" s="159" customFormat="1" ht="12.75" hidden="1">
      <c r="P337" s="411" t="s">
        <v>508</v>
      </c>
      <c r="Q337" s="414" t="s">
        <v>703</v>
      </c>
      <c r="R337" s="333">
        <v>1.15</v>
      </c>
      <c r="S337" s="333">
        <v>0.2</v>
      </c>
      <c r="T337" s="43"/>
      <c r="U337" s="43"/>
      <c r="AA337" s="41"/>
      <c r="AB337" s="41"/>
      <c r="AC337" s="41"/>
      <c r="AD337" s="41"/>
    </row>
    <row r="338" spans="16:30" s="159" customFormat="1" ht="12.75" hidden="1">
      <c r="P338" s="333">
        <v>731</v>
      </c>
      <c r="Q338" s="414" t="s">
        <v>1008</v>
      </c>
      <c r="R338" s="333">
        <v>1.2</v>
      </c>
      <c r="S338" s="333">
        <v>0.15</v>
      </c>
      <c r="T338" s="43"/>
      <c r="U338" s="43"/>
      <c r="AA338" s="41"/>
      <c r="AB338" s="41"/>
      <c r="AC338" s="41"/>
      <c r="AD338" s="41"/>
    </row>
    <row r="339" spans="16:30" s="159" customFormat="1" ht="12.75" hidden="1">
      <c r="P339" s="333">
        <v>732</v>
      </c>
      <c r="Q339" s="414" t="s">
        <v>1009</v>
      </c>
      <c r="R339" s="333">
        <v>1</v>
      </c>
      <c r="S339" s="333">
        <v>0.05</v>
      </c>
      <c r="T339" s="43"/>
      <c r="U339" s="43"/>
      <c r="AA339" s="41"/>
      <c r="AB339" s="41"/>
      <c r="AC339" s="41"/>
      <c r="AD339" s="41"/>
    </row>
    <row r="340" spans="16:30" s="159" customFormat="1" ht="12.75" hidden="1">
      <c r="P340" s="411" t="s">
        <v>510</v>
      </c>
      <c r="Q340" s="414" t="s">
        <v>1010</v>
      </c>
      <c r="R340" s="333">
        <v>1.2</v>
      </c>
      <c r="S340" s="333">
        <v>0.15</v>
      </c>
      <c r="T340" s="43"/>
      <c r="U340" s="43"/>
      <c r="AA340" s="41"/>
      <c r="AB340" s="41"/>
      <c r="AC340" s="41"/>
      <c r="AD340" s="41"/>
    </row>
    <row r="341" spans="16:30" s="159" customFormat="1" ht="12.75" hidden="1">
      <c r="P341" s="333">
        <v>742</v>
      </c>
      <c r="Q341" s="414" t="s">
        <v>1011</v>
      </c>
      <c r="R341" s="333">
        <v>1.1</v>
      </c>
      <c r="S341" s="333">
        <v>0.1</v>
      </c>
      <c r="T341" s="43"/>
      <c r="U341" s="43"/>
      <c r="AA341" s="41"/>
      <c r="AB341" s="41"/>
      <c r="AC341" s="41"/>
      <c r="AD341" s="41"/>
    </row>
    <row r="342" spans="16:30" s="159" customFormat="1" ht="12.75" hidden="1">
      <c r="P342" s="411" t="s">
        <v>511</v>
      </c>
      <c r="Q342" s="414" t="s">
        <v>1012</v>
      </c>
      <c r="R342" s="333">
        <v>1.2</v>
      </c>
      <c r="S342" s="333">
        <v>0.15</v>
      </c>
      <c r="T342" s="43"/>
      <c r="U342" s="43"/>
      <c r="AA342" s="41"/>
      <c r="AB342" s="41"/>
      <c r="AC342" s="41"/>
      <c r="AD342" s="41"/>
    </row>
    <row r="343" spans="16:30" s="159" customFormat="1" ht="25.5" hidden="1">
      <c r="P343" s="411" t="s">
        <v>1013</v>
      </c>
      <c r="Q343" s="414" t="s">
        <v>1014</v>
      </c>
      <c r="R343" s="333">
        <v>1.2</v>
      </c>
      <c r="S343" s="333">
        <v>0.15</v>
      </c>
      <c r="T343" s="43"/>
      <c r="U343" s="43"/>
      <c r="AA343" s="41"/>
      <c r="AB343" s="41"/>
      <c r="AC343" s="41"/>
      <c r="AD343" s="41"/>
    </row>
    <row r="344" spans="16:30" s="159" customFormat="1" ht="12.75" hidden="1">
      <c r="P344" s="333">
        <v>750</v>
      </c>
      <c r="Q344" s="414" t="s">
        <v>1015</v>
      </c>
      <c r="R344" s="333">
        <v>1.5</v>
      </c>
      <c r="S344" s="333">
        <v>0.2</v>
      </c>
      <c r="T344" s="43"/>
      <c r="U344" s="43"/>
      <c r="AA344" s="41"/>
      <c r="AB344" s="41"/>
      <c r="AC344" s="41"/>
      <c r="AD344" s="41"/>
    </row>
    <row r="345" spans="16:30" s="159" customFormat="1" ht="12.75" hidden="1">
      <c r="P345" s="415"/>
      <c r="Q345" s="412"/>
      <c r="R345" s="333"/>
      <c r="S345" s="333"/>
      <c r="T345" s="43"/>
      <c r="U345" s="43"/>
      <c r="AA345" s="41"/>
      <c r="AB345" s="41"/>
      <c r="AC345" s="41"/>
      <c r="AD345" s="41"/>
    </row>
    <row r="346" spans="16:30" s="159" customFormat="1" ht="12.75" hidden="1">
      <c r="P346" s="411" t="s">
        <v>1017</v>
      </c>
      <c r="Q346" s="414" t="s">
        <v>1018</v>
      </c>
      <c r="R346" s="333">
        <v>1.1</v>
      </c>
      <c r="S346" s="333">
        <v>0.1</v>
      </c>
      <c r="T346" s="43"/>
      <c r="U346" s="43"/>
      <c r="AA346" s="41"/>
      <c r="AB346" s="41"/>
      <c r="AC346" s="41"/>
      <c r="AD346" s="41"/>
    </row>
    <row r="347" spans="16:30" s="159" customFormat="1" ht="12.75" hidden="1">
      <c r="P347" s="411" t="s">
        <v>1019</v>
      </c>
      <c r="Q347" s="414" t="s">
        <v>1020</v>
      </c>
      <c r="R347" s="333">
        <v>1.1</v>
      </c>
      <c r="S347" s="333">
        <v>0.1</v>
      </c>
      <c r="AA347" s="41"/>
      <c r="AB347" s="41"/>
      <c r="AC347" s="41"/>
      <c r="AD347" s="41"/>
    </row>
    <row r="348" spans="16:30" s="159" customFormat="1" ht="12.75" hidden="1">
      <c r="P348" s="411" t="s">
        <v>1021</v>
      </c>
      <c r="Q348" s="414" t="s">
        <v>1022</v>
      </c>
      <c r="R348" s="333">
        <v>1.1</v>
      </c>
      <c r="S348" s="333">
        <v>0.1</v>
      </c>
      <c r="AA348" s="41"/>
      <c r="AB348" s="41"/>
      <c r="AC348" s="41"/>
      <c r="AD348" s="41"/>
    </row>
    <row r="349" spans="16:30" s="159" customFormat="1" ht="25.5" hidden="1">
      <c r="P349" s="333">
        <v>774</v>
      </c>
      <c r="Q349" s="414" t="s">
        <v>1023</v>
      </c>
      <c r="R349" s="333">
        <v>1</v>
      </c>
      <c r="S349" s="333">
        <v>0.05</v>
      </c>
      <c r="AA349" s="41"/>
      <c r="AB349" s="41"/>
      <c r="AC349" s="41"/>
      <c r="AD349" s="41"/>
    </row>
    <row r="350" spans="16:30" s="159" customFormat="1" ht="12.75" hidden="1">
      <c r="P350" s="411" t="s">
        <v>1024</v>
      </c>
      <c r="Q350" s="414" t="s">
        <v>1025</v>
      </c>
      <c r="R350" s="333">
        <v>1.2</v>
      </c>
      <c r="S350" s="333">
        <v>0.15</v>
      </c>
      <c r="AA350" s="41"/>
      <c r="AB350" s="41"/>
      <c r="AC350" s="41"/>
      <c r="AD350" s="41"/>
    </row>
    <row r="351" spans="16:30" s="159" customFormat="1" ht="12.75" hidden="1">
      <c r="P351" s="411" t="s">
        <v>1026</v>
      </c>
      <c r="Q351" s="414" t="s">
        <v>1027</v>
      </c>
      <c r="R351" s="333">
        <v>1.2</v>
      </c>
      <c r="S351" s="333">
        <v>0.15</v>
      </c>
      <c r="AA351" s="41"/>
      <c r="AB351" s="41"/>
      <c r="AC351" s="41"/>
      <c r="AD351" s="41"/>
    </row>
    <row r="352" spans="16:30" s="159" customFormat="1" ht="12.75" hidden="1">
      <c r="P352" s="411" t="s">
        <v>1028</v>
      </c>
      <c r="Q352" s="414" t="s">
        <v>1029</v>
      </c>
      <c r="R352" s="333">
        <v>1.2</v>
      </c>
      <c r="S352" s="333">
        <v>0.15</v>
      </c>
      <c r="AA352" s="41"/>
      <c r="AB352" s="41"/>
      <c r="AC352" s="41"/>
      <c r="AD352" s="41"/>
    </row>
    <row r="353" spans="16:30" s="159" customFormat="1" ht="12.75" hidden="1">
      <c r="P353" s="411" t="s">
        <v>1030</v>
      </c>
      <c r="Q353" s="414" t="s">
        <v>700</v>
      </c>
      <c r="R353" s="333">
        <v>1.15</v>
      </c>
      <c r="S353" s="333">
        <v>0.15</v>
      </c>
      <c r="AA353" s="41"/>
      <c r="AB353" s="41"/>
      <c r="AC353" s="41"/>
      <c r="AD353" s="41"/>
    </row>
    <row r="354" spans="16:30" s="159" customFormat="1" ht="12.75" hidden="1">
      <c r="P354" s="411" t="s">
        <v>1031</v>
      </c>
      <c r="Q354" s="414" t="s">
        <v>1032</v>
      </c>
      <c r="R354" s="333">
        <v>1.15</v>
      </c>
      <c r="S354" s="333">
        <v>0.15</v>
      </c>
      <c r="AA354" s="41"/>
      <c r="AB354" s="41"/>
      <c r="AC354" s="41"/>
      <c r="AD354" s="41"/>
    </row>
    <row r="355" spans="16:30" s="159" customFormat="1" ht="12.75" hidden="1">
      <c r="P355" s="411" t="s">
        <v>1033</v>
      </c>
      <c r="Q355" s="414" t="s">
        <v>1034</v>
      </c>
      <c r="R355" s="333">
        <v>1.2</v>
      </c>
      <c r="S355" s="333">
        <v>0.15</v>
      </c>
      <c r="AA355" s="41"/>
      <c r="AB355" s="41"/>
      <c r="AC355" s="41"/>
      <c r="AD355" s="41"/>
    </row>
    <row r="356" spans="16:30" s="159" customFormat="1" ht="12.75" hidden="1">
      <c r="P356" s="411" t="s">
        <v>1035</v>
      </c>
      <c r="Q356" s="414" t="s">
        <v>1036</v>
      </c>
      <c r="R356" s="333">
        <v>1.2</v>
      </c>
      <c r="S356" s="333">
        <v>0.15</v>
      </c>
      <c r="AA356" s="41"/>
      <c r="AB356" s="41"/>
      <c r="AC356" s="41"/>
      <c r="AD356" s="41"/>
    </row>
    <row r="357" spans="16:30" s="159" customFormat="1" ht="12.75" hidden="1">
      <c r="P357" s="411" t="s">
        <v>1037</v>
      </c>
      <c r="Q357" s="414" t="s">
        <v>1038</v>
      </c>
      <c r="R357" s="333">
        <v>1.2</v>
      </c>
      <c r="S357" s="333">
        <v>0.15</v>
      </c>
      <c r="AA357" s="41"/>
      <c r="AB357" s="41"/>
      <c r="AC357" s="41"/>
      <c r="AD357" s="41"/>
    </row>
    <row r="358" spans="16:30" s="159" customFormat="1" ht="12.75" hidden="1">
      <c r="P358" s="411" t="s">
        <v>1039</v>
      </c>
      <c r="Q358" s="414" t="s">
        <v>1040</v>
      </c>
      <c r="R358" s="333">
        <v>1.1</v>
      </c>
      <c r="S358" s="333">
        <v>0.1</v>
      </c>
      <c r="AA358" s="41"/>
      <c r="AB358" s="41"/>
      <c r="AC358" s="41"/>
      <c r="AD358" s="41"/>
    </row>
    <row r="359" spans="16:30" s="159" customFormat="1" ht="12.75" hidden="1">
      <c r="P359" s="411" t="s">
        <v>1041</v>
      </c>
      <c r="Q359" s="414" t="s">
        <v>1042</v>
      </c>
      <c r="R359" s="333">
        <v>1.1</v>
      </c>
      <c r="S359" s="333">
        <v>0.1</v>
      </c>
      <c r="AA359" s="41"/>
      <c r="AB359" s="41"/>
      <c r="AC359" s="41"/>
      <c r="AD359" s="41"/>
    </row>
    <row r="360" spans="16:30" s="159" customFormat="1" ht="12.75" hidden="1">
      <c r="P360" s="333">
        <v>813</v>
      </c>
      <c r="Q360" s="414" t="s">
        <v>1043</v>
      </c>
      <c r="R360" s="333">
        <v>1.5</v>
      </c>
      <c r="S360" s="333">
        <v>0.2</v>
      </c>
      <c r="AA360" s="41"/>
      <c r="AB360" s="41"/>
      <c r="AC360" s="41"/>
      <c r="AD360" s="41"/>
    </row>
    <row r="361" spans="16:30" s="159" customFormat="1" ht="25.5" hidden="1">
      <c r="P361" s="411" t="s">
        <v>1044</v>
      </c>
      <c r="Q361" s="414" t="s">
        <v>1045</v>
      </c>
      <c r="R361" s="333">
        <v>1.2</v>
      </c>
      <c r="S361" s="333">
        <v>0.15</v>
      </c>
      <c r="AA361" s="41"/>
      <c r="AB361" s="41"/>
      <c r="AC361" s="41"/>
      <c r="AD361" s="41"/>
    </row>
    <row r="362" spans="16:30" s="159" customFormat="1" ht="12.75" hidden="1">
      <c r="P362" s="411" t="s">
        <v>1046</v>
      </c>
      <c r="Q362" s="414" t="s">
        <v>1047</v>
      </c>
      <c r="R362" s="333">
        <v>1.2</v>
      </c>
      <c r="S362" s="333">
        <v>0.15</v>
      </c>
      <c r="AA362" s="41"/>
      <c r="AB362" s="41"/>
      <c r="AC362" s="41"/>
      <c r="AD362" s="41"/>
    </row>
    <row r="363" spans="16:30" s="159" customFormat="1" ht="12.75" hidden="1">
      <c r="P363" s="411" t="s">
        <v>1048</v>
      </c>
      <c r="Q363" s="414" t="s">
        <v>1049</v>
      </c>
      <c r="R363" s="333">
        <v>1.2</v>
      </c>
      <c r="S363" s="333">
        <v>0.15</v>
      </c>
      <c r="AA363" s="41"/>
      <c r="AB363" s="41"/>
      <c r="AC363" s="41"/>
      <c r="AD363" s="41"/>
    </row>
    <row r="364" spans="16:30" s="159" customFormat="1" ht="25.5" hidden="1">
      <c r="P364" s="411" t="s">
        <v>1050</v>
      </c>
      <c r="Q364" s="414" t="s">
        <v>1051</v>
      </c>
      <c r="R364" s="333">
        <v>1.2</v>
      </c>
      <c r="S364" s="333">
        <v>0.15</v>
      </c>
      <c r="AA364" s="41"/>
      <c r="AB364" s="41"/>
      <c r="AC364" s="41"/>
      <c r="AD364" s="41"/>
    </row>
    <row r="365" spans="16:30" s="159" customFormat="1" ht="12.75" hidden="1">
      <c r="P365" s="333">
        <v>861</v>
      </c>
      <c r="Q365" s="414" t="s">
        <v>1053</v>
      </c>
      <c r="R365" s="333">
        <v>1.1</v>
      </c>
      <c r="S365" s="333">
        <v>0.1</v>
      </c>
      <c r="AA365" s="41"/>
      <c r="AB365" s="41"/>
      <c r="AC365" s="41"/>
      <c r="AD365" s="41"/>
    </row>
    <row r="366" spans="16:30" s="159" customFormat="1" ht="12.75" hidden="1">
      <c r="P366" s="333">
        <v>931</v>
      </c>
      <c r="Q366" s="414" t="s">
        <v>1055</v>
      </c>
      <c r="R366" s="333">
        <v>1.1</v>
      </c>
      <c r="S366" s="333">
        <v>0.1</v>
      </c>
      <c r="AA366" s="41"/>
      <c r="AB366" s="41"/>
      <c r="AC366" s="41"/>
      <c r="AD366" s="41"/>
    </row>
    <row r="367" spans="16:30" s="159" customFormat="1" ht="12.75" hidden="1">
      <c r="P367" s="413"/>
      <c r="Q367" s="413"/>
      <c r="R367" s="413"/>
      <c r="S367" s="413"/>
      <c r="AA367" s="41"/>
      <c r="AB367" s="41"/>
      <c r="AC367" s="41"/>
      <c r="AD367" s="41"/>
    </row>
    <row r="368" spans="16:30" s="159" customFormat="1" ht="25.5" hidden="1">
      <c r="P368" s="333">
        <v>941</v>
      </c>
      <c r="Q368" s="414" t="s">
        <v>1057</v>
      </c>
      <c r="R368" s="333">
        <v>1.1</v>
      </c>
      <c r="S368" s="333">
        <v>0.1</v>
      </c>
      <c r="AA368" s="41"/>
      <c r="AB368" s="41"/>
      <c r="AC368" s="41"/>
      <c r="AD368" s="41"/>
    </row>
    <row r="369" spans="16:30" s="159" customFormat="1" ht="12.75" hidden="1">
      <c r="P369" s="333">
        <v>942</v>
      </c>
      <c r="Q369" s="414" t="s">
        <v>1058</v>
      </c>
      <c r="R369" s="333">
        <v>1.1</v>
      </c>
      <c r="S369" s="333">
        <v>0.1</v>
      </c>
      <c r="AA369" s="41"/>
      <c r="AB369" s="41"/>
      <c r="AC369" s="41"/>
      <c r="AD369" s="41"/>
    </row>
    <row r="370" spans="16:30" s="159" customFormat="1" ht="12.75" hidden="1">
      <c r="P370" s="333">
        <v>949</v>
      </c>
      <c r="Q370" s="414" t="s">
        <v>1059</v>
      </c>
      <c r="R370" s="333">
        <v>1.1</v>
      </c>
      <c r="S370" s="333">
        <v>0.1</v>
      </c>
      <c r="AA370" s="41"/>
      <c r="AB370" s="41"/>
      <c r="AC370" s="41"/>
      <c r="AD370" s="41"/>
    </row>
    <row r="371" spans="16:30" s="159" customFormat="1" ht="12.75" hidden="1">
      <c r="P371" s="333">
        <v>951</v>
      </c>
      <c r="Q371" s="414" t="s">
        <v>1060</v>
      </c>
      <c r="R371" s="333">
        <v>1.3</v>
      </c>
      <c r="S371" s="333">
        <v>0.2</v>
      </c>
      <c r="AA371" s="41"/>
      <c r="AB371" s="41"/>
      <c r="AC371" s="41"/>
      <c r="AD371" s="41"/>
    </row>
    <row r="372" spans="16:30" s="159" customFormat="1" ht="12.75" hidden="1">
      <c r="P372" s="333">
        <v>952</v>
      </c>
      <c r="Q372" s="414" t="s">
        <v>1061</v>
      </c>
      <c r="R372" s="333">
        <v>1</v>
      </c>
      <c r="S372" s="333">
        <v>0.1</v>
      </c>
      <c r="AA372" s="41"/>
      <c r="AB372" s="41"/>
      <c r="AC372" s="41"/>
      <c r="AD372" s="41"/>
    </row>
    <row r="373" spans="16:30" s="159" customFormat="1" ht="12.75" hidden="1">
      <c r="P373" s="333">
        <v>960</v>
      </c>
      <c r="Q373" s="414" t="s">
        <v>1062</v>
      </c>
      <c r="R373" s="333">
        <v>1.1</v>
      </c>
      <c r="S373" s="333">
        <v>0.1</v>
      </c>
      <c r="AA373" s="41"/>
      <c r="AB373" s="41"/>
      <c r="AC373" s="41"/>
      <c r="AD373" s="41"/>
    </row>
    <row r="374" spans="1:30" s="159" customFormat="1" ht="12.75" hidden="1">
      <c r="A374" s="429">
        <v>0.85</v>
      </c>
      <c r="P374" s="333"/>
      <c r="Q374" s="416"/>
      <c r="R374" s="333"/>
      <c r="S374" s="333"/>
      <c r="AA374" s="41"/>
      <c r="AB374" s="41"/>
      <c r="AC374" s="41"/>
      <c r="AD374" s="41"/>
    </row>
    <row r="375" ht="12.75" hidden="1">
      <c r="A375" s="430">
        <v>1</v>
      </c>
    </row>
    <row r="376" ht="12.75" hidden="1">
      <c r="A376" s="430">
        <v>1.2</v>
      </c>
    </row>
  </sheetData>
  <sheetProtection formatCells="0" formatColumns="0" formatRows="0" insertColumns="0" insertRows="0" insertHyperlinks="0" deleteColumns="0" deleteRows="0" sort="0" autoFilter="0" pivotTables="0"/>
  <mergeCells count="48">
    <mergeCell ref="Q3:Q9"/>
    <mergeCell ref="E15:G15"/>
    <mergeCell ref="H15:J15"/>
    <mergeCell ref="K14:M14"/>
    <mergeCell ref="E12:G12"/>
    <mergeCell ref="H12:J12"/>
    <mergeCell ref="K12:M12"/>
    <mergeCell ref="D8:F8"/>
    <mergeCell ref="B11:D11"/>
    <mergeCell ref="E11:G11"/>
    <mergeCell ref="K10:M10"/>
    <mergeCell ref="K11:M11"/>
    <mergeCell ref="B10:D10"/>
    <mergeCell ref="H10:J10"/>
    <mergeCell ref="I1:M1"/>
    <mergeCell ref="A4:M4"/>
    <mergeCell ref="B5:K5"/>
    <mergeCell ref="B6:K6"/>
    <mergeCell ref="E2:M2"/>
    <mergeCell ref="B16:D16"/>
    <mergeCell ref="E16:G16"/>
    <mergeCell ref="B18:D18"/>
    <mergeCell ref="E18:G18"/>
    <mergeCell ref="K16:M16"/>
    <mergeCell ref="H13:J13"/>
    <mergeCell ref="H14:J14"/>
    <mergeCell ref="K13:M13"/>
    <mergeCell ref="H16:J16"/>
    <mergeCell ref="H19:J19"/>
    <mergeCell ref="K19:M19"/>
    <mergeCell ref="K17:M17"/>
    <mergeCell ref="B17:D17"/>
    <mergeCell ref="E17:G17"/>
    <mergeCell ref="H17:J17"/>
    <mergeCell ref="B19:D19"/>
    <mergeCell ref="E19:G19"/>
    <mergeCell ref="H18:J18"/>
    <mergeCell ref="K18:M18"/>
    <mergeCell ref="P10:Q10"/>
    <mergeCell ref="B13:D13"/>
    <mergeCell ref="E13:G13"/>
    <mergeCell ref="B15:D15"/>
    <mergeCell ref="B14:D14"/>
    <mergeCell ref="E14:G14"/>
    <mergeCell ref="E10:G10"/>
    <mergeCell ref="K15:M15"/>
    <mergeCell ref="H11:J11"/>
    <mergeCell ref="B12:D12"/>
  </mergeCells>
  <dataValidations count="2">
    <dataValidation type="list" allowBlank="1" showInputMessage="1" prompt="Выберите из выпадающего списка или введите вручную  код группы вида&#10;экономической деятельности,&#10;в соответствии с таблицей&#10;на листе &quot;Норм.коэффиц.&quot;" sqref="P12">
      <formula1>$P$112:$P$373</formula1>
    </dataValidation>
    <dataValidation type="list" allowBlank="1" showInputMessage="1" showErrorMessage="1" sqref="O14">
      <formula1>$A$374:$A$376</formula1>
    </dataValidation>
  </dataValidations>
  <printOptions/>
  <pageMargins left="0.7874015748031497" right="0.1968503937007874" top="0.3937007874015748" bottom="0.7874015748031497" header="0.5118110236220472" footer="0.5118110236220472"/>
  <pageSetup fitToHeight="0" fitToWidth="1" horizontalDpi="600" verticalDpi="600" orientation="portrait" paperSize="9" r:id="rId14"/>
  <rowBreaks count="1" manualBreakCount="1">
    <brk id="74" max="12" man="1"/>
  </rowBreaks>
  <drawing r:id="rId13"/>
  <legacyDrawing r:id="rId12"/>
  <oleObjects>
    <oleObject progId="Equation.3" shapeId="2075897" r:id="rId2"/>
    <oleObject progId="Equation.3" shapeId="2075898" r:id="rId3"/>
    <oleObject progId="Equation.3" shapeId="2012448" r:id="rId4"/>
    <oleObject progId="Equation.3" shapeId="122712" r:id="rId5"/>
    <oleObject progId="Equation.3" shapeId="528432" r:id="rId6"/>
    <oleObject progId="Equation.3" shapeId="1310559" r:id="rId7"/>
    <oleObject progId="Equation.3" shapeId="1883794" r:id="rId8"/>
    <oleObject progId="Equation.3" shapeId="1885416" r:id="rId9"/>
    <oleObject progId="Equation.3" shapeId="1893585" r:id="rId10"/>
    <oleObject progId="Equation.3" shapeId="1900499" r:id="rId11"/>
  </oleObjects>
</worksheet>
</file>

<file path=xl/worksheets/sheet9.xml><?xml version="1.0" encoding="utf-8"?>
<worksheet xmlns="http://schemas.openxmlformats.org/spreadsheetml/2006/main" xmlns:r="http://schemas.openxmlformats.org/officeDocument/2006/relationships">
  <sheetPr codeName="Лист19">
    <tabColor indexed="49"/>
    <pageSetUpPr fitToPage="1"/>
  </sheetPr>
  <dimension ref="A1:O106"/>
  <sheetViews>
    <sheetView zoomScaleSheetLayoutView="100" zoomScalePageLayoutView="0" workbookViewId="0" topLeftCell="A1">
      <selection activeCell="A1" sqref="A1"/>
    </sheetView>
  </sheetViews>
  <sheetFormatPr defaultColWidth="9.00390625" defaultRowHeight="12.75"/>
  <cols>
    <col min="1" max="1" width="4.25390625" style="39" customWidth="1"/>
    <col min="2" max="2" width="36.25390625" style="39" customWidth="1"/>
    <col min="3" max="3" width="10.125" style="39" customWidth="1"/>
    <col min="4" max="4" width="9.75390625" style="39" customWidth="1"/>
    <col min="5" max="5" width="10.25390625" style="39" customWidth="1"/>
    <col min="6" max="6" width="8.625" style="39" customWidth="1"/>
    <col min="7" max="7" width="10.375" style="39" customWidth="1"/>
    <col min="8" max="8" width="7.375" style="39" customWidth="1"/>
    <col min="9" max="10" width="9.125" style="39" customWidth="1"/>
    <col min="11" max="11" width="18.375" style="39" bestFit="1" customWidth="1"/>
    <col min="12" max="12" width="20.00390625" style="39" bestFit="1" customWidth="1"/>
    <col min="13" max="16384" width="9.125" style="39" customWidth="1"/>
  </cols>
  <sheetData>
    <row r="1" spans="1:8" s="41" customFormat="1" ht="3" customHeight="1">
      <c r="A1" s="40"/>
      <c r="B1" s="40"/>
      <c r="C1" s="40"/>
      <c r="D1" s="40"/>
      <c r="E1" s="40"/>
      <c r="F1" s="40"/>
      <c r="G1" s="40"/>
      <c r="H1" s="40"/>
    </row>
    <row r="2" spans="1:8" s="41" customFormat="1" ht="14.25">
      <c r="A2" s="768" t="s">
        <v>1126</v>
      </c>
      <c r="B2" s="769"/>
      <c r="C2" s="769"/>
      <c r="D2" s="769"/>
      <c r="E2" s="769"/>
      <c r="F2" s="769"/>
      <c r="G2" s="769"/>
      <c r="H2" s="769"/>
    </row>
    <row r="3" spans="1:8" s="41" customFormat="1" ht="14.25">
      <c r="A3" s="769"/>
      <c r="B3" s="769"/>
      <c r="C3" s="769"/>
      <c r="D3" s="769"/>
      <c r="E3" s="769"/>
      <c r="F3" s="769"/>
      <c r="G3" s="769"/>
      <c r="H3" s="769"/>
    </row>
    <row r="4" spans="1:8" s="41" customFormat="1" ht="6" customHeight="1">
      <c r="A4" s="40"/>
      <c r="B4" s="40"/>
      <c r="C4" s="40"/>
      <c r="D4" s="40"/>
      <c r="E4" s="40"/>
      <c r="F4" s="40"/>
      <c r="G4" s="40"/>
      <c r="H4" s="40"/>
    </row>
    <row r="5" spans="1:8" s="41" customFormat="1" ht="24" customHeight="1">
      <c r="A5" s="782" t="s">
        <v>415</v>
      </c>
      <c r="B5" s="782" t="s">
        <v>1067</v>
      </c>
      <c r="C5" s="785" t="s">
        <v>1086</v>
      </c>
      <c r="D5" s="642"/>
      <c r="E5" s="642"/>
      <c r="F5" s="642"/>
      <c r="G5" s="642"/>
      <c r="H5" s="622"/>
    </row>
    <row r="6" spans="1:8" s="41" customFormat="1" ht="23.25" customHeight="1">
      <c r="A6" s="783"/>
      <c r="B6" s="783"/>
      <c r="C6" s="786">
        <f>Баланс!F33</f>
        <v>44926</v>
      </c>
      <c r="D6" s="787"/>
      <c r="E6" s="786">
        <f>Баланс!G33</f>
        <v>44561</v>
      </c>
      <c r="F6" s="787"/>
      <c r="G6" s="785" t="s">
        <v>1068</v>
      </c>
      <c r="H6" s="622"/>
    </row>
    <row r="7" spans="1:15" s="41" customFormat="1" ht="37.5" customHeight="1">
      <c r="A7" s="784"/>
      <c r="B7" s="784"/>
      <c r="C7" s="44" t="s">
        <v>403</v>
      </c>
      <c r="D7" s="44" t="s">
        <v>1069</v>
      </c>
      <c r="E7" s="44" t="s">
        <v>403</v>
      </c>
      <c r="F7" s="44" t="s">
        <v>1070</v>
      </c>
      <c r="G7" s="44" t="s">
        <v>403</v>
      </c>
      <c r="H7" s="44" t="s">
        <v>1070</v>
      </c>
      <c r="I7" s="43"/>
      <c r="J7" s="43"/>
      <c r="K7" s="43"/>
      <c r="L7" s="43"/>
      <c r="M7" s="43"/>
      <c r="N7" s="43"/>
      <c r="O7" s="159"/>
    </row>
    <row r="8" spans="1:15" s="41" customFormat="1" ht="11.25" customHeight="1">
      <c r="A8" s="62">
        <v>1</v>
      </c>
      <c r="B8" s="62">
        <v>2</v>
      </c>
      <c r="C8" s="62">
        <v>3</v>
      </c>
      <c r="D8" s="62">
        <v>4</v>
      </c>
      <c r="E8" s="62">
        <v>5</v>
      </c>
      <c r="F8" s="62">
        <v>6</v>
      </c>
      <c r="G8" s="62">
        <v>7</v>
      </c>
      <c r="H8" s="62">
        <v>8</v>
      </c>
      <c r="I8" s="43"/>
      <c r="J8" s="63"/>
      <c r="K8" s="156">
        <f>C6</f>
        <v>44926</v>
      </c>
      <c r="L8" s="157">
        <f>E6</f>
        <v>44561</v>
      </c>
      <c r="M8" s="64" t="s">
        <v>1111</v>
      </c>
      <c r="N8" s="43"/>
      <c r="O8" s="159"/>
    </row>
    <row r="9" spans="1:15" s="41" customFormat="1" ht="15" customHeight="1">
      <c r="A9" s="65" t="s">
        <v>1071</v>
      </c>
      <c r="B9" s="66" t="s">
        <v>1090</v>
      </c>
      <c r="C9" s="67">
        <f>Баланс!F48</f>
        <v>12038</v>
      </c>
      <c r="D9" s="68">
        <f>IF(C27=0,0,C9/$C$27)</f>
        <v>0.7442809447261036</v>
      </c>
      <c r="E9" s="67">
        <f>Баланс!G48</f>
        <v>6546</v>
      </c>
      <c r="F9" s="68">
        <f aca="true" t="shared" si="0" ref="F9:F14">IF($E$27=0,0,E9/$E$27)</f>
        <v>0.47963071512309496</v>
      </c>
      <c r="G9" s="67">
        <f>C9-E9</f>
        <v>5492</v>
      </c>
      <c r="H9" s="68">
        <f>D9-F9</f>
        <v>0.26465022960300866</v>
      </c>
      <c r="I9" s="160"/>
      <c r="J9" s="69" t="s">
        <v>1109</v>
      </c>
      <c r="K9" s="70">
        <f>C9</f>
        <v>12038</v>
      </c>
      <c r="L9" s="70">
        <f>E9</f>
        <v>6546</v>
      </c>
      <c r="M9" s="70">
        <f>G9</f>
        <v>5492</v>
      </c>
      <c r="N9" s="43"/>
      <c r="O9" s="159"/>
    </row>
    <row r="10" spans="1:15" s="41" customFormat="1" ht="26.25" customHeight="1">
      <c r="A10" s="65" t="s">
        <v>1072</v>
      </c>
      <c r="B10" s="71" t="s">
        <v>1087</v>
      </c>
      <c r="C10" s="72">
        <f>Баланс!F36</f>
        <v>12022</v>
      </c>
      <c r="D10" s="73">
        <f>IF(C27=0,0,C10/$C$27)</f>
        <v>0.743291702732781</v>
      </c>
      <c r="E10" s="67">
        <f>Баланс!G36</f>
        <v>6414</v>
      </c>
      <c r="F10" s="73">
        <f t="shared" si="0"/>
        <v>0.46995896834701056</v>
      </c>
      <c r="G10" s="67">
        <f aca="true" t="shared" si="1" ref="G10:G27">C10-E10</f>
        <v>5608</v>
      </c>
      <c r="H10" s="73">
        <f aca="true" t="shared" si="2" ref="H10:H26">D10-F10</f>
        <v>0.27333273438577044</v>
      </c>
      <c r="I10" s="160"/>
      <c r="J10" s="69" t="s">
        <v>1110</v>
      </c>
      <c r="K10" s="70">
        <f>C18</f>
        <v>4136</v>
      </c>
      <c r="L10" s="70">
        <f>E18</f>
        <v>7102</v>
      </c>
      <c r="M10" s="70">
        <f>G18</f>
        <v>-2966</v>
      </c>
      <c r="N10" s="43"/>
      <c r="O10" s="159"/>
    </row>
    <row r="11" spans="1:15" s="41" customFormat="1" ht="27" customHeight="1">
      <c r="A11" s="65" t="s">
        <v>1073</v>
      </c>
      <c r="B11" s="71" t="s">
        <v>1088</v>
      </c>
      <c r="C11" s="72">
        <f>Баланс!F37</f>
        <v>15</v>
      </c>
      <c r="D11" s="73">
        <f aca="true" t="shared" si="3" ref="D11:D17">IF($C$27=0,0,C11/$C$27)</f>
        <v>0.0009274143687399531</v>
      </c>
      <c r="E11" s="67">
        <f>Баланс!G37</f>
        <v>18</v>
      </c>
      <c r="F11" s="73">
        <f t="shared" si="0"/>
        <v>0.0013188745603751465</v>
      </c>
      <c r="G11" s="67">
        <f t="shared" si="1"/>
        <v>-3</v>
      </c>
      <c r="H11" s="73">
        <f t="shared" si="2"/>
        <v>-0.00039146019163519344</v>
      </c>
      <c r="I11" s="160"/>
      <c r="J11" s="69" t="s">
        <v>1109</v>
      </c>
      <c r="K11" s="74">
        <f>D9</f>
        <v>0.7442809447261036</v>
      </c>
      <c r="L11" s="74">
        <f>F9</f>
        <v>0.47963071512309496</v>
      </c>
      <c r="M11" s="74">
        <f>H9</f>
        <v>0.26465022960300866</v>
      </c>
      <c r="N11" s="43"/>
      <c r="O11" s="159"/>
    </row>
    <row r="12" spans="1:15" s="41" customFormat="1" ht="38.25" customHeight="1">
      <c r="A12" s="65" t="s">
        <v>1074</v>
      </c>
      <c r="B12" s="71" t="s">
        <v>1089</v>
      </c>
      <c r="C12" s="72">
        <f>Баланс!F38</f>
        <v>0</v>
      </c>
      <c r="D12" s="73">
        <f t="shared" si="3"/>
        <v>0</v>
      </c>
      <c r="E12" s="67">
        <f>Баланс!G38</f>
        <v>0</v>
      </c>
      <c r="F12" s="73">
        <f t="shared" si="0"/>
        <v>0</v>
      </c>
      <c r="G12" s="67">
        <f t="shared" si="1"/>
        <v>0</v>
      </c>
      <c r="H12" s="73">
        <f t="shared" si="2"/>
        <v>0</v>
      </c>
      <c r="I12" s="160"/>
      <c r="J12" s="69" t="s">
        <v>1110</v>
      </c>
      <c r="K12" s="75">
        <f>D18</f>
        <v>0.2557190552738964</v>
      </c>
      <c r="L12" s="75">
        <f>F18</f>
        <v>0.520369284876905</v>
      </c>
      <c r="M12" s="75">
        <f>H18</f>
        <v>-0.26465022960300866</v>
      </c>
      <c r="N12" s="43"/>
      <c r="O12" s="159"/>
    </row>
    <row r="13" spans="1:15" s="41" customFormat="1" ht="27" customHeight="1">
      <c r="A13" s="65" t="s">
        <v>1075</v>
      </c>
      <c r="B13" s="71" t="s">
        <v>1091</v>
      </c>
      <c r="C13" s="72">
        <f>Баланс!F43</f>
        <v>0</v>
      </c>
      <c r="D13" s="73">
        <f t="shared" si="3"/>
        <v>0</v>
      </c>
      <c r="E13" s="67">
        <f>Баланс!G43</f>
        <v>109</v>
      </c>
      <c r="F13" s="73">
        <f t="shared" si="0"/>
        <v>0.00798651817116061</v>
      </c>
      <c r="G13" s="67">
        <f t="shared" si="1"/>
        <v>-109</v>
      </c>
      <c r="H13" s="73">
        <f t="shared" si="2"/>
        <v>-0.00798651817116061</v>
      </c>
      <c r="I13" s="160"/>
      <c r="J13" s="43"/>
      <c r="K13" s="43"/>
      <c r="L13" s="43"/>
      <c r="M13" s="43"/>
      <c r="N13" s="43"/>
      <c r="O13" s="159"/>
    </row>
    <row r="14" spans="1:9" s="41" customFormat="1" ht="23.25" customHeight="1">
      <c r="A14" s="65" t="s">
        <v>1076</v>
      </c>
      <c r="B14" s="71" t="s">
        <v>1092</v>
      </c>
      <c r="C14" s="72">
        <f>Баланс!F44</f>
        <v>0</v>
      </c>
      <c r="D14" s="73">
        <f t="shared" si="3"/>
        <v>0</v>
      </c>
      <c r="E14" s="67">
        <f>Баланс!G44</f>
        <v>0</v>
      </c>
      <c r="F14" s="73">
        <f t="shared" si="0"/>
        <v>0</v>
      </c>
      <c r="G14" s="67">
        <f t="shared" si="1"/>
        <v>0</v>
      </c>
      <c r="H14" s="73">
        <f t="shared" si="2"/>
        <v>0</v>
      </c>
      <c r="I14" s="76"/>
    </row>
    <row r="15" spans="1:9" s="41" customFormat="1" ht="23.25" customHeight="1">
      <c r="A15" s="65" t="s">
        <v>1093</v>
      </c>
      <c r="B15" s="71" t="s">
        <v>1097</v>
      </c>
      <c r="C15" s="72">
        <f>Баланс!F45</f>
        <v>1</v>
      </c>
      <c r="D15" s="73">
        <f t="shared" si="3"/>
        <v>6.182762458266353E-05</v>
      </c>
      <c r="E15" s="67">
        <f>Баланс!G45</f>
        <v>5</v>
      </c>
      <c r="F15" s="73">
        <f>IF($E$27=0,0,E15/$E$27)</f>
        <v>0.0003663540445486518</v>
      </c>
      <c r="G15" s="67">
        <f t="shared" si="1"/>
        <v>-4</v>
      </c>
      <c r="H15" s="73">
        <f t="shared" si="2"/>
        <v>-0.00030452641996598826</v>
      </c>
      <c r="I15" s="76"/>
    </row>
    <row r="16" spans="1:9" s="41" customFormat="1" ht="23.25" customHeight="1">
      <c r="A16" s="65" t="s">
        <v>1094</v>
      </c>
      <c r="B16" s="71" t="s">
        <v>1098</v>
      </c>
      <c r="C16" s="72">
        <f>Баланс!F46</f>
        <v>0</v>
      </c>
      <c r="D16" s="73">
        <f t="shared" si="3"/>
        <v>0</v>
      </c>
      <c r="E16" s="67">
        <f>Баланс!G46</f>
        <v>0</v>
      </c>
      <c r="F16" s="73">
        <f>IF($E$27=0,0,E16/$E$27)</f>
        <v>0</v>
      </c>
      <c r="G16" s="67">
        <f t="shared" si="1"/>
        <v>0</v>
      </c>
      <c r="H16" s="73">
        <f t="shared" si="2"/>
        <v>0</v>
      </c>
      <c r="I16" s="39"/>
    </row>
    <row r="17" spans="1:9" s="41" customFormat="1" ht="23.25" customHeight="1">
      <c r="A17" s="65" t="s">
        <v>1095</v>
      </c>
      <c r="B17" s="77" t="s">
        <v>1099</v>
      </c>
      <c r="C17" s="72">
        <f>Баланс!F47</f>
        <v>0</v>
      </c>
      <c r="D17" s="73">
        <f t="shared" si="3"/>
        <v>0</v>
      </c>
      <c r="E17" s="67">
        <f>Баланс!G47</f>
        <v>0</v>
      </c>
      <c r="F17" s="73">
        <f>IF($E$27=0,0,E17/$E$27)</f>
        <v>0</v>
      </c>
      <c r="G17" s="67">
        <f t="shared" si="1"/>
        <v>0</v>
      </c>
      <c r="H17" s="73">
        <f t="shared" si="2"/>
        <v>0</v>
      </c>
      <c r="I17" s="39"/>
    </row>
    <row r="18" spans="1:9" s="41" customFormat="1" ht="15" customHeight="1">
      <c r="A18" s="65" t="s">
        <v>1077</v>
      </c>
      <c r="B18" s="78" t="s">
        <v>1100</v>
      </c>
      <c r="C18" s="67">
        <f>Баланс!F65</f>
        <v>4136</v>
      </c>
      <c r="D18" s="68">
        <f aca="true" t="shared" si="4" ref="D18:D26">IF($C$27=0,0,C18/$C$27)</f>
        <v>0.2557190552738964</v>
      </c>
      <c r="E18" s="67">
        <f>Баланс!G65</f>
        <v>7102</v>
      </c>
      <c r="F18" s="68">
        <f aca="true" t="shared" si="5" ref="F18:F26">IF($E$27=0,0,E18/$E$27)</f>
        <v>0.520369284876905</v>
      </c>
      <c r="G18" s="67">
        <f t="shared" si="1"/>
        <v>-2966</v>
      </c>
      <c r="H18" s="68">
        <f t="shared" si="2"/>
        <v>-0.26465022960300866</v>
      </c>
      <c r="I18" s="39"/>
    </row>
    <row r="19" spans="1:9" s="41" customFormat="1" ht="15" customHeight="1">
      <c r="A19" s="65" t="s">
        <v>1078</v>
      </c>
      <c r="B19" s="71" t="s">
        <v>1101</v>
      </c>
      <c r="C19" s="72">
        <f>Баланс!F50</f>
        <v>1098</v>
      </c>
      <c r="D19" s="73">
        <f t="shared" si="4"/>
        <v>0.06788673179176456</v>
      </c>
      <c r="E19" s="67">
        <f>Баланс!G50</f>
        <v>1544</v>
      </c>
      <c r="F19" s="73">
        <f t="shared" si="5"/>
        <v>0.11313012895662368</v>
      </c>
      <c r="G19" s="67">
        <f t="shared" si="1"/>
        <v>-446</v>
      </c>
      <c r="H19" s="73">
        <f t="shared" si="2"/>
        <v>-0.04524339716485912</v>
      </c>
      <c r="I19" s="39"/>
    </row>
    <row r="20" spans="1:9" s="41" customFormat="1" ht="27" customHeight="1">
      <c r="A20" s="65" t="s">
        <v>1079</v>
      </c>
      <c r="B20" s="71" t="s">
        <v>1102</v>
      </c>
      <c r="C20" s="72">
        <f>Баланс!F58</f>
        <v>0</v>
      </c>
      <c r="D20" s="73">
        <f t="shared" si="4"/>
        <v>0</v>
      </c>
      <c r="E20" s="67">
        <f>Баланс!G58</f>
        <v>0</v>
      </c>
      <c r="F20" s="73">
        <f t="shared" si="5"/>
        <v>0</v>
      </c>
      <c r="G20" s="67">
        <f t="shared" si="1"/>
        <v>0</v>
      </c>
      <c r="H20" s="73">
        <f t="shared" si="2"/>
        <v>0</v>
      </c>
      <c r="I20" s="39"/>
    </row>
    <row r="21" spans="1:9" s="41" customFormat="1" ht="19.5" customHeight="1">
      <c r="A21" s="65" t="s">
        <v>1080</v>
      </c>
      <c r="B21" s="71" t="s">
        <v>1103</v>
      </c>
      <c r="C21" s="72">
        <f>Баланс!F59</f>
        <v>51</v>
      </c>
      <c r="D21" s="73">
        <f t="shared" si="4"/>
        <v>0.0031532088537158404</v>
      </c>
      <c r="E21" s="67">
        <f>Баланс!G59</f>
        <v>76</v>
      </c>
      <c r="F21" s="73">
        <f t="shared" si="5"/>
        <v>0.005568581477139508</v>
      </c>
      <c r="G21" s="67">
        <f t="shared" si="1"/>
        <v>-25</v>
      </c>
      <c r="H21" s="73">
        <f t="shared" si="2"/>
        <v>-0.0024153726234236676</v>
      </c>
      <c r="I21" s="39"/>
    </row>
    <row r="22" spans="1:9" s="41" customFormat="1" ht="38.25" customHeight="1">
      <c r="A22" s="65" t="s">
        <v>1081</v>
      </c>
      <c r="B22" s="71" t="s">
        <v>1104</v>
      </c>
      <c r="C22" s="72">
        <f>Баланс!F60</f>
        <v>1</v>
      </c>
      <c r="D22" s="73">
        <f t="shared" si="4"/>
        <v>6.182762458266353E-05</v>
      </c>
      <c r="E22" s="67">
        <f>Баланс!G60</f>
        <v>2</v>
      </c>
      <c r="F22" s="73">
        <f t="shared" si="5"/>
        <v>0.00014654161781946072</v>
      </c>
      <c r="G22" s="67">
        <f t="shared" si="1"/>
        <v>-1</v>
      </c>
      <c r="H22" s="73">
        <f t="shared" si="2"/>
        <v>-8.471399323679718E-05</v>
      </c>
      <c r="I22" s="39"/>
    </row>
    <row r="23" spans="1:9" s="41" customFormat="1" ht="21" customHeight="1">
      <c r="A23" s="65" t="s">
        <v>1082</v>
      </c>
      <c r="B23" s="71" t="s">
        <v>1105</v>
      </c>
      <c r="C23" s="72">
        <f>Баланс!F61</f>
        <v>2592</v>
      </c>
      <c r="D23" s="73">
        <f t="shared" si="4"/>
        <v>0.16025720291826387</v>
      </c>
      <c r="E23" s="67">
        <f>Баланс!G61</f>
        <v>5029</v>
      </c>
      <c r="F23" s="73">
        <f t="shared" si="5"/>
        <v>0.368478898007034</v>
      </c>
      <c r="G23" s="67">
        <f t="shared" si="1"/>
        <v>-2437</v>
      </c>
      <c r="H23" s="73">
        <f t="shared" si="2"/>
        <v>-0.20822169508877011</v>
      </c>
      <c r="I23" s="39"/>
    </row>
    <row r="24" spans="1:9" s="41" customFormat="1" ht="24.75" customHeight="1">
      <c r="A24" s="65" t="s">
        <v>1083</v>
      </c>
      <c r="B24" s="71" t="s">
        <v>1106</v>
      </c>
      <c r="C24" s="72">
        <f>Баланс!F62</f>
        <v>0</v>
      </c>
      <c r="D24" s="73">
        <f t="shared" si="4"/>
        <v>0</v>
      </c>
      <c r="E24" s="67">
        <f>Баланс!G62</f>
        <v>0</v>
      </c>
      <c r="F24" s="73">
        <f t="shared" si="5"/>
        <v>0</v>
      </c>
      <c r="G24" s="67">
        <f t="shared" si="1"/>
        <v>0</v>
      </c>
      <c r="H24" s="73">
        <f t="shared" si="2"/>
        <v>0</v>
      </c>
      <c r="I24" s="39"/>
    </row>
    <row r="25" spans="1:9" s="41" customFormat="1" ht="18.75" customHeight="1">
      <c r="A25" s="65" t="s">
        <v>1084</v>
      </c>
      <c r="B25" s="71" t="s">
        <v>1107</v>
      </c>
      <c r="C25" s="72">
        <f>Баланс!F63</f>
        <v>391</v>
      </c>
      <c r="D25" s="73">
        <f t="shared" si="4"/>
        <v>0.024174601211821443</v>
      </c>
      <c r="E25" s="67">
        <f>Баланс!G63</f>
        <v>448</v>
      </c>
      <c r="F25" s="73">
        <f t="shared" si="5"/>
        <v>0.032825322391559206</v>
      </c>
      <c r="G25" s="67">
        <f t="shared" si="1"/>
        <v>-57</v>
      </c>
      <c r="H25" s="73">
        <f t="shared" si="2"/>
        <v>-0.008650721179737763</v>
      </c>
      <c r="I25" s="39"/>
    </row>
    <row r="26" spans="1:9" s="41" customFormat="1" ht="15" customHeight="1">
      <c r="A26" s="65" t="s">
        <v>1085</v>
      </c>
      <c r="B26" s="71" t="s">
        <v>1108</v>
      </c>
      <c r="C26" s="72">
        <f>Баланс!F64</f>
        <v>3</v>
      </c>
      <c r="D26" s="73">
        <f t="shared" si="4"/>
        <v>0.0001854828737479906</v>
      </c>
      <c r="E26" s="67">
        <f>Баланс!G64</f>
        <v>3</v>
      </c>
      <c r="F26" s="73">
        <f t="shared" si="5"/>
        <v>0.0002198124267291911</v>
      </c>
      <c r="G26" s="67">
        <f t="shared" si="1"/>
        <v>0</v>
      </c>
      <c r="H26" s="73">
        <f t="shared" si="2"/>
        <v>-3.4329552981200506E-05</v>
      </c>
      <c r="I26" s="39"/>
    </row>
    <row r="27" spans="1:11" s="41" customFormat="1" ht="15" customHeight="1">
      <c r="A27" s="65"/>
      <c r="B27" s="78" t="s">
        <v>1133</v>
      </c>
      <c r="C27" s="67">
        <f>Баланс!F66</f>
        <v>16174</v>
      </c>
      <c r="D27" s="79">
        <v>1</v>
      </c>
      <c r="E27" s="67">
        <f>Баланс!G66</f>
        <v>13648</v>
      </c>
      <c r="F27" s="79">
        <v>1</v>
      </c>
      <c r="G27" s="67">
        <f t="shared" si="1"/>
        <v>2526</v>
      </c>
      <c r="H27" s="62" t="s">
        <v>1134</v>
      </c>
      <c r="I27" s="39"/>
      <c r="J27" s="80">
        <f>D27</f>
        <v>1</v>
      </c>
      <c r="K27" s="80">
        <f>F27</f>
        <v>1</v>
      </c>
    </row>
    <row r="28" spans="1:8" ht="3" customHeight="1">
      <c r="A28" s="38"/>
      <c r="B28" s="38"/>
      <c r="C28" s="38"/>
      <c r="D28" s="38"/>
      <c r="E28" s="38"/>
      <c r="F28" s="38"/>
      <c r="G28" s="38"/>
      <c r="H28" s="38"/>
    </row>
    <row r="29" spans="1:8" ht="27.75" customHeight="1">
      <c r="A29" s="779"/>
      <c r="B29" s="779"/>
      <c r="C29" s="779"/>
      <c r="D29" s="779"/>
      <c r="E29" s="779"/>
      <c r="F29" s="779"/>
      <c r="G29" s="779"/>
      <c r="H29" s="779"/>
    </row>
    <row r="30" spans="1:8" ht="6" customHeight="1">
      <c r="A30" s="38"/>
      <c r="B30" s="38"/>
      <c r="C30" s="38"/>
      <c r="D30" s="38"/>
      <c r="E30" s="38"/>
      <c r="F30" s="38"/>
      <c r="G30" s="38"/>
      <c r="H30" s="38"/>
    </row>
    <row r="31" spans="1:8" ht="11.25" customHeight="1">
      <c r="A31" s="780" t="s">
        <v>1135</v>
      </c>
      <c r="B31" s="780"/>
      <c r="C31" s="38"/>
      <c r="D31" s="38"/>
      <c r="E31" s="38"/>
      <c r="F31" s="38"/>
      <c r="G31" s="38"/>
      <c r="H31" s="38"/>
    </row>
    <row r="32" spans="1:8" ht="3" customHeight="1">
      <c r="A32" s="38"/>
      <c r="B32" s="38"/>
      <c r="C32" s="38"/>
      <c r="D32" s="38"/>
      <c r="E32" s="38"/>
      <c r="F32" s="38"/>
      <c r="G32" s="38"/>
      <c r="H32" s="38"/>
    </row>
    <row r="33" spans="1:8" ht="11.25" customHeight="1">
      <c r="A33" s="781"/>
      <c r="B33" s="781"/>
      <c r="C33" s="781"/>
      <c r="D33" s="781"/>
      <c r="E33" s="781"/>
      <c r="F33" s="781"/>
      <c r="G33" s="781"/>
      <c r="H33" s="781"/>
    </row>
    <row r="34" spans="1:8" ht="11.25" customHeight="1">
      <c r="A34" s="776"/>
      <c r="B34" s="776"/>
      <c r="C34" s="776"/>
      <c r="D34" s="776"/>
      <c r="E34" s="776"/>
      <c r="F34" s="776"/>
      <c r="G34" s="776"/>
      <c r="H34" s="776"/>
    </row>
    <row r="35" spans="1:8" ht="11.25" customHeight="1">
      <c r="A35" s="38"/>
      <c r="B35" s="38"/>
      <c r="C35" s="38"/>
      <c r="D35" s="38"/>
      <c r="E35" s="38"/>
      <c r="F35" s="38"/>
      <c r="G35" s="38"/>
      <c r="H35" s="38"/>
    </row>
    <row r="36" spans="1:8" ht="11.25" customHeight="1">
      <c r="A36" s="38"/>
      <c r="B36" s="38"/>
      <c r="C36" s="38"/>
      <c r="D36" s="38"/>
      <c r="E36" s="38"/>
      <c r="F36" s="38"/>
      <c r="G36" s="38"/>
      <c r="H36" s="38"/>
    </row>
    <row r="37" spans="1:8" ht="11.25" customHeight="1">
      <c r="A37" s="38"/>
      <c r="B37" s="38"/>
      <c r="C37" s="38"/>
      <c r="D37" s="38"/>
      <c r="E37" s="38"/>
      <c r="F37" s="38"/>
      <c r="G37" s="38"/>
      <c r="H37" s="38"/>
    </row>
    <row r="38" spans="1:8" ht="11.25" customHeight="1">
      <c r="A38" s="38"/>
      <c r="B38" s="38"/>
      <c r="C38" s="38"/>
      <c r="D38" s="38"/>
      <c r="E38" s="38"/>
      <c r="F38" s="38"/>
      <c r="G38" s="38"/>
      <c r="H38" s="38"/>
    </row>
    <row r="39" spans="1:8" ht="11.25" customHeight="1">
      <c r="A39" s="38"/>
      <c r="B39" s="38"/>
      <c r="C39" s="38"/>
      <c r="D39" s="38"/>
      <c r="E39" s="38"/>
      <c r="F39" s="38"/>
      <c r="G39" s="38"/>
      <c r="H39" s="38"/>
    </row>
    <row r="40" spans="1:8" ht="11.25" customHeight="1">
      <c r="A40" s="38"/>
      <c r="B40" s="38"/>
      <c r="C40" s="38"/>
      <c r="D40" s="38"/>
      <c r="E40" s="38"/>
      <c r="F40" s="38"/>
      <c r="G40" s="38"/>
      <c r="H40" s="38"/>
    </row>
    <row r="41" spans="1:8" ht="11.25" customHeight="1">
      <c r="A41" s="38"/>
      <c r="B41" s="38"/>
      <c r="C41" s="38"/>
      <c r="D41" s="38"/>
      <c r="E41" s="38"/>
      <c r="F41" s="38"/>
      <c r="G41" s="38"/>
      <c r="H41" s="38"/>
    </row>
    <row r="42" spans="1:8" ht="11.25" customHeight="1">
      <c r="A42" s="38"/>
      <c r="B42" s="38"/>
      <c r="C42" s="38"/>
      <c r="D42" s="38"/>
      <c r="E42" s="38"/>
      <c r="F42" s="38"/>
      <c r="G42" s="38"/>
      <c r="H42" s="38"/>
    </row>
    <row r="43" spans="1:8" ht="11.25" customHeight="1">
      <c r="A43" s="38"/>
      <c r="B43" s="38"/>
      <c r="C43" s="38"/>
      <c r="D43" s="38"/>
      <c r="E43" s="38"/>
      <c r="F43" s="38"/>
      <c r="G43" s="38"/>
      <c r="H43" s="38"/>
    </row>
    <row r="44" spans="1:8" ht="11.25" customHeight="1">
      <c r="A44" s="38"/>
      <c r="B44" s="38"/>
      <c r="C44" s="38"/>
      <c r="D44" s="38"/>
      <c r="E44" s="38"/>
      <c r="F44" s="38"/>
      <c r="G44" s="38"/>
      <c r="H44" s="38"/>
    </row>
    <row r="45" spans="1:8" ht="11.25" customHeight="1">
      <c r="A45" s="38"/>
      <c r="B45" s="38"/>
      <c r="C45" s="38"/>
      <c r="D45" s="38"/>
      <c r="E45" s="38"/>
      <c r="F45" s="38"/>
      <c r="G45" s="38"/>
      <c r="H45" s="38"/>
    </row>
    <row r="46" spans="1:8" ht="11.25" customHeight="1">
      <c r="A46" s="38"/>
      <c r="B46" s="38"/>
      <c r="C46" s="38"/>
      <c r="D46" s="38"/>
      <c r="E46" s="38"/>
      <c r="F46" s="38"/>
      <c r="G46" s="38"/>
      <c r="H46" s="38"/>
    </row>
    <row r="47" spans="1:8" ht="11.25" customHeight="1">
      <c r="A47" s="38"/>
      <c r="B47" s="38"/>
      <c r="C47" s="38"/>
      <c r="D47" s="38"/>
      <c r="E47" s="38"/>
      <c r="F47" s="38"/>
      <c r="G47" s="38"/>
      <c r="H47" s="38"/>
    </row>
    <row r="48" spans="1:8" ht="11.25" customHeight="1">
      <c r="A48" s="38"/>
      <c r="B48" s="38"/>
      <c r="C48" s="38"/>
      <c r="D48" s="38"/>
      <c r="E48" s="38"/>
      <c r="F48" s="38"/>
      <c r="G48" s="38"/>
      <c r="H48" s="38"/>
    </row>
    <row r="49" spans="1:8" ht="11.25" customHeight="1">
      <c r="A49" s="38"/>
      <c r="B49" s="38"/>
      <c r="C49" s="38"/>
      <c r="D49" s="38"/>
      <c r="E49" s="38"/>
      <c r="F49" s="38"/>
      <c r="G49" s="38"/>
      <c r="H49" s="38"/>
    </row>
    <row r="50" spans="1:8" ht="11.25" customHeight="1">
      <c r="A50" s="38"/>
      <c r="B50" s="38"/>
      <c r="C50" s="38"/>
      <c r="D50" s="38"/>
      <c r="E50" s="38"/>
      <c r="F50" s="38"/>
      <c r="G50" s="38"/>
      <c r="H50" s="38"/>
    </row>
    <row r="51" spans="1:8" ht="11.25" customHeight="1">
      <c r="A51" s="38"/>
      <c r="B51" s="38"/>
      <c r="C51" s="38"/>
      <c r="D51" s="38"/>
      <c r="E51" s="38"/>
      <c r="F51" s="38"/>
      <c r="G51" s="38"/>
      <c r="H51" s="38"/>
    </row>
    <row r="52" spans="1:8" ht="11.25" customHeight="1">
      <c r="A52" s="38"/>
      <c r="B52" s="38"/>
      <c r="C52" s="38"/>
      <c r="D52" s="38"/>
      <c r="E52" s="38"/>
      <c r="F52" s="38"/>
      <c r="G52" s="38"/>
      <c r="H52" s="38"/>
    </row>
    <row r="53" spans="1:8" ht="11.25" customHeight="1">
      <c r="A53" s="38"/>
      <c r="B53" s="38"/>
      <c r="C53" s="38"/>
      <c r="D53" s="38"/>
      <c r="E53" s="38"/>
      <c r="F53" s="38"/>
      <c r="G53" s="38"/>
      <c r="H53" s="38"/>
    </row>
    <row r="54" spans="1:8" ht="11.25" customHeight="1">
      <c r="A54" s="38"/>
      <c r="B54" s="38"/>
      <c r="C54" s="38"/>
      <c r="D54" s="38"/>
      <c r="E54" s="38"/>
      <c r="F54" s="38"/>
      <c r="G54" s="38"/>
      <c r="H54" s="38"/>
    </row>
    <row r="55" spans="1:8" ht="11.25" customHeight="1">
      <c r="A55" s="38"/>
      <c r="B55" s="38"/>
      <c r="C55" s="38"/>
      <c r="D55" s="38"/>
      <c r="E55" s="38"/>
      <c r="F55" s="38"/>
      <c r="G55" s="38"/>
      <c r="H55" s="38"/>
    </row>
    <row r="56" spans="1:8" ht="11.25" customHeight="1">
      <c r="A56" s="38"/>
      <c r="B56" s="38"/>
      <c r="C56" s="38"/>
      <c r="D56" s="38"/>
      <c r="E56" s="38"/>
      <c r="F56" s="38"/>
      <c r="G56" s="38"/>
      <c r="H56" s="38"/>
    </row>
    <row r="57" spans="1:8" ht="11.25" customHeight="1">
      <c r="A57" s="38"/>
      <c r="B57" s="38"/>
      <c r="C57" s="38"/>
      <c r="D57" s="38"/>
      <c r="E57" s="38"/>
      <c r="F57" s="38"/>
      <c r="G57" s="38"/>
      <c r="H57" s="38"/>
    </row>
    <row r="58" spans="1:8" ht="11.25" customHeight="1">
      <c r="A58" s="38"/>
      <c r="B58" s="38"/>
      <c r="C58" s="38"/>
      <c r="D58" s="38"/>
      <c r="E58" s="38"/>
      <c r="F58" s="38"/>
      <c r="G58" s="38"/>
      <c r="H58" s="38"/>
    </row>
    <row r="59" spans="1:8" ht="11.25" customHeight="1">
      <c r="A59" s="38"/>
      <c r="B59" s="38"/>
      <c r="C59" s="38"/>
      <c r="D59" s="38"/>
      <c r="E59" s="38"/>
      <c r="F59" s="38"/>
      <c r="G59" s="38"/>
      <c r="H59" s="38"/>
    </row>
    <row r="60" spans="1:8" ht="11.25" customHeight="1">
      <c r="A60" s="38"/>
      <c r="B60" s="38"/>
      <c r="C60" s="38"/>
      <c r="D60" s="38"/>
      <c r="E60" s="38"/>
      <c r="F60" s="38"/>
      <c r="G60" s="38"/>
      <c r="H60" s="38"/>
    </row>
    <row r="61" spans="1:8" ht="11.25" customHeight="1">
      <c r="A61" s="38"/>
      <c r="B61" s="38"/>
      <c r="C61" s="38"/>
      <c r="D61" s="38"/>
      <c r="E61" s="38"/>
      <c r="F61" s="38"/>
      <c r="G61" s="38"/>
      <c r="H61" s="38"/>
    </row>
    <row r="62" spans="1:8" ht="11.25" customHeight="1">
      <c r="A62" s="38"/>
      <c r="B62" s="38"/>
      <c r="C62" s="38"/>
      <c r="D62" s="38"/>
      <c r="E62" s="38"/>
      <c r="F62" s="38"/>
      <c r="G62" s="38"/>
      <c r="H62" s="38"/>
    </row>
    <row r="63" spans="1:8" ht="11.25" customHeight="1">
      <c r="A63" s="38"/>
      <c r="B63" s="38"/>
      <c r="C63" s="38"/>
      <c r="D63" s="38"/>
      <c r="E63" s="38"/>
      <c r="F63" s="38"/>
      <c r="G63" s="38"/>
      <c r="H63" s="38"/>
    </row>
    <row r="64" spans="1:8" ht="12.75">
      <c r="A64" s="38"/>
      <c r="B64" s="38"/>
      <c r="C64" s="38"/>
      <c r="D64" s="38"/>
      <c r="E64" s="38"/>
      <c r="F64" s="38"/>
      <c r="G64" s="38"/>
      <c r="H64" s="38"/>
    </row>
    <row r="65" spans="1:8" ht="12.75">
      <c r="A65" s="38"/>
      <c r="B65" s="38"/>
      <c r="C65" s="38"/>
      <c r="D65" s="38"/>
      <c r="E65" s="38"/>
      <c r="F65" s="38"/>
      <c r="G65" s="38"/>
      <c r="H65" s="38"/>
    </row>
    <row r="66" spans="1:8" ht="12.75">
      <c r="A66" s="38"/>
      <c r="B66" s="38"/>
      <c r="C66" s="38"/>
      <c r="D66" s="38"/>
      <c r="E66" s="38"/>
      <c r="F66" s="38"/>
      <c r="G66" s="38"/>
      <c r="H66" s="38"/>
    </row>
    <row r="67" spans="1:8" ht="12.75">
      <c r="A67" s="38"/>
      <c r="B67" s="38"/>
      <c r="C67" s="38"/>
      <c r="D67" s="38"/>
      <c r="E67" s="38"/>
      <c r="F67" s="38"/>
      <c r="G67" s="38"/>
      <c r="H67" s="38"/>
    </row>
    <row r="68" spans="1:8" ht="12.75">
      <c r="A68" s="38"/>
      <c r="B68" s="38"/>
      <c r="C68" s="38"/>
      <c r="D68" s="38"/>
      <c r="E68" s="38"/>
      <c r="F68" s="38"/>
      <c r="G68" s="38"/>
      <c r="H68" s="38"/>
    </row>
    <row r="69" spans="1:8" ht="12.75">
      <c r="A69" s="38"/>
      <c r="B69" s="38"/>
      <c r="C69" s="38"/>
      <c r="D69" s="38"/>
      <c r="E69" s="38"/>
      <c r="F69" s="38"/>
      <c r="G69" s="38"/>
      <c r="H69" s="38"/>
    </row>
    <row r="70" spans="1:8" ht="12.75">
      <c r="A70" s="38"/>
      <c r="B70" s="38"/>
      <c r="C70" s="38"/>
      <c r="D70" s="38"/>
      <c r="E70" s="38"/>
      <c r="F70" s="38"/>
      <c r="G70" s="38"/>
      <c r="H70" s="38"/>
    </row>
    <row r="71" spans="1:8" ht="12.75">
      <c r="A71" s="38"/>
      <c r="B71" s="38"/>
      <c r="C71" s="38"/>
      <c r="D71" s="38"/>
      <c r="E71" s="38"/>
      <c r="F71" s="38"/>
      <c r="G71" s="38"/>
      <c r="H71" s="38"/>
    </row>
    <row r="72" spans="1:8" ht="12.75">
      <c r="A72" s="38"/>
      <c r="B72" s="38"/>
      <c r="C72" s="38"/>
      <c r="D72" s="38"/>
      <c r="E72" s="38"/>
      <c r="F72" s="38"/>
      <c r="G72" s="38"/>
      <c r="H72" s="38"/>
    </row>
    <row r="73" spans="1:8" ht="12.75">
      <c r="A73" s="38"/>
      <c r="B73" s="38"/>
      <c r="C73" s="38"/>
      <c r="D73" s="38"/>
      <c r="E73" s="38"/>
      <c r="F73" s="38"/>
      <c r="G73" s="38"/>
      <c r="H73" s="38"/>
    </row>
    <row r="74" spans="1:8" ht="12.75">
      <c r="A74" s="38"/>
      <c r="B74" s="38"/>
      <c r="C74" s="38"/>
      <c r="D74" s="38"/>
      <c r="E74" s="38"/>
      <c r="F74" s="38"/>
      <c r="G74" s="38"/>
      <c r="H74" s="38"/>
    </row>
    <row r="75" spans="1:8" ht="12.75">
      <c r="A75" s="38"/>
      <c r="B75" s="38"/>
      <c r="C75" s="38"/>
      <c r="D75" s="38"/>
      <c r="E75" s="38"/>
      <c r="F75" s="38"/>
      <c r="G75" s="38"/>
      <c r="H75" s="38"/>
    </row>
    <row r="76" spans="1:8" ht="12.75">
      <c r="A76" s="38"/>
      <c r="B76" s="38"/>
      <c r="C76" s="38"/>
      <c r="D76" s="38"/>
      <c r="E76" s="38"/>
      <c r="F76" s="38"/>
      <c r="G76" s="38"/>
      <c r="H76" s="38"/>
    </row>
    <row r="77" spans="1:8" ht="12.75">
      <c r="A77" s="38"/>
      <c r="B77" s="38"/>
      <c r="C77" s="38"/>
      <c r="D77" s="38"/>
      <c r="E77" s="38"/>
      <c r="F77" s="38"/>
      <c r="G77" s="38"/>
      <c r="H77" s="38"/>
    </row>
    <row r="78" spans="1:8" ht="12.75">
      <c r="A78" s="38"/>
      <c r="B78" s="38"/>
      <c r="C78" s="38"/>
      <c r="D78" s="38"/>
      <c r="E78" s="38"/>
      <c r="F78" s="38"/>
      <c r="G78" s="38"/>
      <c r="H78" s="38"/>
    </row>
    <row r="79" spans="1:8" ht="12.75">
      <c r="A79" s="38"/>
      <c r="B79" s="38"/>
      <c r="C79" s="38"/>
      <c r="D79" s="38"/>
      <c r="E79" s="38"/>
      <c r="F79" s="38"/>
      <c r="G79" s="38"/>
      <c r="H79" s="38"/>
    </row>
    <row r="80" spans="1:8" ht="12.75">
      <c r="A80" s="38"/>
      <c r="B80" s="38"/>
      <c r="C80" s="38"/>
      <c r="D80" s="38"/>
      <c r="E80" s="38"/>
      <c r="F80" s="38"/>
      <c r="G80" s="38"/>
      <c r="H80" s="38"/>
    </row>
    <row r="81" spans="1:8" ht="12.75">
      <c r="A81" s="38"/>
      <c r="B81" s="38"/>
      <c r="C81" s="38"/>
      <c r="D81" s="38"/>
      <c r="E81" s="38"/>
      <c r="F81" s="38"/>
      <c r="G81" s="38"/>
      <c r="H81" s="38"/>
    </row>
    <row r="82" spans="1:8" ht="12.75">
      <c r="A82" s="38"/>
      <c r="B82" s="38"/>
      <c r="C82" s="38"/>
      <c r="D82" s="38"/>
      <c r="E82" s="38"/>
      <c r="F82" s="38"/>
      <c r="G82" s="38"/>
      <c r="H82" s="38"/>
    </row>
    <row r="83" spans="1:8" ht="12.75">
      <c r="A83" s="38"/>
      <c r="B83" s="38"/>
      <c r="C83" s="38"/>
      <c r="D83" s="38"/>
      <c r="E83" s="38"/>
      <c r="F83" s="38"/>
      <c r="G83" s="38"/>
      <c r="H83" s="38"/>
    </row>
    <row r="84" spans="1:8" ht="12.75">
      <c r="A84" s="38"/>
      <c r="B84" s="38"/>
      <c r="C84" s="38"/>
      <c r="D84" s="38"/>
      <c r="E84" s="38"/>
      <c r="F84" s="38"/>
      <c r="G84" s="38"/>
      <c r="H84" s="38"/>
    </row>
    <row r="85" spans="1:8" ht="12.75">
      <c r="A85" s="38"/>
      <c r="B85" s="38"/>
      <c r="C85" s="38"/>
      <c r="D85" s="38"/>
      <c r="E85" s="38"/>
      <c r="F85" s="38"/>
      <c r="G85" s="38"/>
      <c r="H85" s="38"/>
    </row>
    <row r="86" spans="1:8" ht="12.75">
      <c r="A86" s="38"/>
      <c r="B86" s="38"/>
      <c r="C86" s="38"/>
      <c r="D86" s="38"/>
      <c r="E86" s="38"/>
      <c r="F86" s="38"/>
      <c r="G86" s="38"/>
      <c r="H86" s="38"/>
    </row>
    <row r="87" spans="1:8" ht="12.75">
      <c r="A87" s="38"/>
      <c r="B87" s="38"/>
      <c r="C87" s="38"/>
      <c r="D87" s="38"/>
      <c r="E87" s="38"/>
      <c r="F87" s="38"/>
      <c r="G87" s="38"/>
      <c r="H87" s="38"/>
    </row>
    <row r="88" spans="1:8" ht="12.75">
      <c r="A88" s="38"/>
      <c r="B88" s="38"/>
      <c r="C88" s="38"/>
      <c r="D88" s="38"/>
      <c r="E88" s="38"/>
      <c r="F88" s="38"/>
      <c r="G88" s="38"/>
      <c r="H88" s="38"/>
    </row>
    <row r="89" spans="1:8" ht="12.75">
      <c r="A89" s="38"/>
      <c r="B89" s="38"/>
      <c r="C89" s="38"/>
      <c r="D89" s="38"/>
      <c r="E89" s="38"/>
      <c r="F89" s="38"/>
      <c r="G89" s="38"/>
      <c r="H89" s="38"/>
    </row>
    <row r="90" spans="1:8" ht="12.75">
      <c r="A90" s="38"/>
      <c r="B90" s="38"/>
      <c r="C90" s="38"/>
      <c r="D90" s="38"/>
      <c r="E90" s="38"/>
      <c r="F90" s="38"/>
      <c r="G90" s="38"/>
      <c r="H90" s="38"/>
    </row>
    <row r="91" spans="1:8" ht="12.75">
      <c r="A91" s="38"/>
      <c r="B91" s="38"/>
      <c r="C91" s="38"/>
      <c r="D91" s="38"/>
      <c r="E91" s="38"/>
      <c r="F91" s="38"/>
      <c r="G91" s="38"/>
      <c r="H91" s="38"/>
    </row>
    <row r="92" spans="1:8" ht="12.75">
      <c r="A92" s="38"/>
      <c r="B92" s="38"/>
      <c r="C92" s="38"/>
      <c r="D92" s="38"/>
      <c r="E92" s="38"/>
      <c r="F92" s="38"/>
      <c r="G92" s="38"/>
      <c r="H92" s="38"/>
    </row>
    <row r="93" spans="1:8" ht="12.75">
      <c r="A93" s="38"/>
      <c r="B93" s="38"/>
      <c r="C93" s="38"/>
      <c r="D93" s="38"/>
      <c r="E93" s="38"/>
      <c r="F93" s="38"/>
      <c r="G93" s="38"/>
      <c r="H93" s="38"/>
    </row>
    <row r="94" spans="1:8" ht="12.75">
      <c r="A94" s="38"/>
      <c r="B94" s="38"/>
      <c r="C94" s="38"/>
      <c r="D94" s="38"/>
      <c r="E94" s="38"/>
      <c r="F94" s="38"/>
      <c r="G94" s="38"/>
      <c r="H94" s="38"/>
    </row>
    <row r="95" spans="1:8" ht="12.75">
      <c r="A95" s="38"/>
      <c r="B95" s="38"/>
      <c r="C95" s="38"/>
      <c r="D95" s="38"/>
      <c r="E95" s="38"/>
      <c r="F95" s="38"/>
      <c r="G95" s="38"/>
      <c r="H95" s="38"/>
    </row>
    <row r="96" spans="1:8" ht="12.75">
      <c r="A96" s="38"/>
      <c r="B96" s="38"/>
      <c r="C96" s="38"/>
      <c r="D96" s="38"/>
      <c r="E96" s="38"/>
      <c r="F96" s="38"/>
      <c r="G96" s="38"/>
      <c r="H96" s="38"/>
    </row>
    <row r="97" spans="1:8" ht="12.75">
      <c r="A97" s="38"/>
      <c r="B97" s="38"/>
      <c r="C97" s="38"/>
      <c r="D97" s="38"/>
      <c r="E97" s="38"/>
      <c r="F97" s="38"/>
      <c r="G97" s="38"/>
      <c r="H97" s="38"/>
    </row>
    <row r="98" spans="1:8" ht="12.75">
      <c r="A98" s="38"/>
      <c r="B98" s="38"/>
      <c r="C98" s="38"/>
      <c r="D98" s="38"/>
      <c r="E98" s="38"/>
      <c r="F98" s="38"/>
      <c r="G98" s="38"/>
      <c r="H98" s="38"/>
    </row>
    <row r="99" spans="1:8" ht="12.75">
      <c r="A99" s="38"/>
      <c r="B99" s="38"/>
      <c r="C99" s="38"/>
      <c r="D99" s="38"/>
      <c r="E99" s="38"/>
      <c r="F99" s="38"/>
      <c r="G99" s="38"/>
      <c r="H99" s="38"/>
    </row>
    <row r="100" spans="1:8" ht="12.75">
      <c r="A100" s="38"/>
      <c r="B100" s="38"/>
      <c r="C100" s="38"/>
      <c r="D100" s="38"/>
      <c r="E100" s="38"/>
      <c r="F100" s="38"/>
      <c r="G100" s="38"/>
      <c r="H100" s="38"/>
    </row>
    <row r="101" spans="1:8" ht="12.75">
      <c r="A101" s="38"/>
      <c r="B101" s="38"/>
      <c r="C101" s="38"/>
      <c r="D101" s="38"/>
      <c r="E101" s="38"/>
      <c r="F101" s="38"/>
      <c r="G101" s="38"/>
      <c r="H101" s="38"/>
    </row>
    <row r="102" spans="1:8" ht="12.75">
      <c r="A102" s="38"/>
      <c r="B102" s="38"/>
      <c r="C102" s="38"/>
      <c r="D102" s="38"/>
      <c r="E102" s="38"/>
      <c r="F102" s="38"/>
      <c r="G102" s="38"/>
      <c r="H102" s="38"/>
    </row>
    <row r="103" spans="1:8" ht="12.75">
      <c r="A103" s="38"/>
      <c r="B103" s="38"/>
      <c r="C103" s="38"/>
      <c r="D103" s="38"/>
      <c r="E103" s="38"/>
      <c r="F103" s="38"/>
      <c r="G103" s="38"/>
      <c r="H103" s="38"/>
    </row>
    <row r="104" spans="1:8" ht="12.75">
      <c r="A104" s="38"/>
      <c r="B104" s="38"/>
      <c r="C104" s="38"/>
      <c r="D104" s="38"/>
      <c r="E104" s="38"/>
      <c r="F104" s="38"/>
      <c r="G104" s="38"/>
      <c r="H104" s="38"/>
    </row>
    <row r="105" spans="1:8" ht="12.75">
      <c r="A105" s="38"/>
      <c r="B105" s="38"/>
      <c r="C105" s="38"/>
      <c r="D105" s="38"/>
      <c r="E105" s="38"/>
      <c r="F105" s="38"/>
      <c r="G105" s="38"/>
      <c r="H105" s="38"/>
    </row>
    <row r="106" spans="1:8" ht="12.75">
      <c r="A106" s="38"/>
      <c r="B106" s="38"/>
      <c r="C106" s="38"/>
      <c r="D106" s="38"/>
      <c r="E106" s="38"/>
      <c r="F106" s="38"/>
      <c r="G106" s="38"/>
      <c r="H106" s="38"/>
    </row>
  </sheetData>
  <sheetProtection formatCells="0" formatColumns="0" formatRows="0" insertColumns="0" insertRows="0" insertHyperlinks="0" deleteColumns="0" deleteRows="0" sort="0" autoFilter="0" pivotTables="0"/>
  <mergeCells count="12">
    <mergeCell ref="E6:F6"/>
    <mergeCell ref="G6:H6"/>
    <mergeCell ref="A34:H34"/>
    <mergeCell ref="A2:H2"/>
    <mergeCell ref="A3:H3"/>
    <mergeCell ref="A29:H29"/>
    <mergeCell ref="A31:B31"/>
    <mergeCell ref="A33:H33"/>
    <mergeCell ref="A5:A7"/>
    <mergeCell ref="B5:B7"/>
    <mergeCell ref="C5:H5"/>
    <mergeCell ref="C6:D6"/>
  </mergeCells>
  <printOptions/>
  <pageMargins left="0.7874015748031497" right="0.1968503937007874" top="0.3937007874015748" bottom="0.1968503937007874" header="0.1968503937007874" footer="0.5118110236220472"/>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производства</dc:creator>
  <cp:keywords/>
  <dc:description/>
  <cp:lastModifiedBy>Татьяна</cp:lastModifiedBy>
  <cp:lastPrinted>2023-03-16T14:15:04Z</cp:lastPrinted>
  <dcterms:created xsi:type="dcterms:W3CDTF">2008-03-18T16:49:59Z</dcterms:created>
  <dcterms:modified xsi:type="dcterms:W3CDTF">2023-04-17T08:40:52Z</dcterms:modified>
  <cp:category/>
  <cp:version/>
  <cp:contentType/>
  <cp:contentStatus/>
</cp:coreProperties>
</file>